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352" activeTab="4"/>
  </bookViews>
  <sheets>
    <sheet name="Menú" sheetId="1" r:id="rId1"/>
    <sheet name="CASO I" sheetId="2" r:id="rId2"/>
    <sheet name="CASO II" sheetId="3" r:id="rId3"/>
    <sheet name="CASO III" sheetId="4" r:id="rId4"/>
    <sheet name="CASO IV" sheetId="5" r:id="rId5"/>
  </sheets>
  <definedNames>
    <definedName name="_xlnm.Print_Area" localSheetId="1">'CASO I'!$A$1:$AA$29</definedName>
    <definedName name="_xlnm.Print_Area" localSheetId="2">'CASO II'!$B$1:$AA$27</definedName>
    <definedName name="_xlnm.Print_Area" localSheetId="3">'CASO III'!$A$1:$Z$30</definedName>
    <definedName name="_xlnm.Print_Area" localSheetId="4">'CASO IV'!$A$1:$Z$32</definedName>
    <definedName name="_xlnm.Print_Area" localSheetId="0">'Menú'!$A$1:$M$32</definedName>
  </definedNames>
  <calcPr fullCalcOnLoad="1"/>
</workbook>
</file>

<file path=xl/sharedStrings.xml><?xml version="1.0" encoding="utf-8"?>
<sst xmlns="http://schemas.openxmlformats.org/spreadsheetml/2006/main" count="133" uniqueCount="75">
  <si>
    <t>º</t>
  </si>
  <si>
    <t>rad</t>
  </si>
  <si>
    <t>≡</t>
  </si>
  <si>
    <t>'</t>
  </si>
  <si>
    <t>"</t>
  </si>
  <si>
    <t>Introduce la hipotenusa y el cateto</t>
  </si>
  <si>
    <t>Incógnitas</t>
  </si>
  <si>
    <t>Datos</t>
  </si>
  <si>
    <t>unidades</t>
  </si>
  <si>
    <t>Resolución de triángulos</t>
  </si>
  <si>
    <t>Introduce el lado conocido y los ángulos adyacentes a dicho lado</t>
  </si>
  <si>
    <t>Introduce los lados conocidos y el ángulo comprendido</t>
  </si>
  <si>
    <t>=</t>
  </si>
  <si>
    <t>Introduce los dos lados y el ángulo opuesto a uno de ellos</t>
  </si>
  <si>
    <t>a</t>
  </si>
  <si>
    <t>A</t>
  </si>
  <si>
    <t>B</t>
  </si>
  <si>
    <t>C</t>
  </si>
  <si>
    <t>b</t>
  </si>
  <si>
    <t>c</t>
  </si>
  <si>
    <t>arc cos[(5² + 9,9² - 5²) / (2·5·9,9)] =</t>
  </si>
  <si>
    <t>8º 6' 34''</t>
  </si>
  <si>
    <t>arc cos[(5² + 9,9² - 5²) / (2·5·34)] =</t>
  </si>
  <si>
    <t xml:space="preserve">180º - (16º 13' 9'') =163º 46' 51'' </t>
  </si>
  <si>
    <t>_______________________</t>
  </si>
  <si>
    <t>arc cos[(5² + 7,07² - 5²) / (2·5·7,07)] =</t>
  </si>
  <si>
    <t xml:space="preserve">45º </t>
  </si>
  <si>
    <t>180º - (135º 0' 0'') =45º</t>
  </si>
  <si>
    <t xml:space="preserve">180º - ( 126º 52' 0'' ) =53º 8' </t>
  </si>
  <si>
    <t>180º - (126º 42' 9'') =53º 17' 50''</t>
  </si>
  <si>
    <t>180º - (155º 1' 51'') =24º 58' 10''</t>
  </si>
  <si>
    <t>arc sen[(5 · sen(50º 52' 0'') / 4] = 75º 50' 9''</t>
  </si>
  <si>
    <t xml:space="preserve">arc sen[(5 · sen(50º 52' 0'') / 4] = 104º 9' 51'' </t>
  </si>
  <si>
    <r>
      <t xml:space="preserve">►lado, ... </t>
    </r>
    <r>
      <rPr>
        <b/>
        <i/>
        <sz val="11"/>
        <color indexed="12"/>
        <rFont val="Arial"/>
        <family val="2"/>
      </rPr>
      <t>a</t>
    </r>
    <r>
      <rPr>
        <sz val="11"/>
        <rFont val="Arial"/>
        <family val="2"/>
      </rPr>
      <t xml:space="preserve"> =</t>
    </r>
  </si>
  <si>
    <r>
      <t xml:space="preserve">►ángulo, </t>
    </r>
    <r>
      <rPr>
        <b/>
        <i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>=</t>
    </r>
  </si>
  <si>
    <r>
      <t xml:space="preserve">►ángulo, </t>
    </r>
    <r>
      <rPr>
        <b/>
        <i/>
        <sz val="11"/>
        <color indexed="12"/>
        <rFont val="Arial"/>
        <family val="2"/>
      </rPr>
      <t>C</t>
    </r>
    <r>
      <rPr>
        <sz val="11"/>
        <rFont val="Arial"/>
        <family val="2"/>
      </rPr>
      <t xml:space="preserve"> =</t>
    </r>
  </si>
  <si>
    <r>
      <t xml:space="preserve">►lado, … </t>
    </r>
    <r>
      <rPr>
        <b/>
        <i/>
        <sz val="11"/>
        <color indexed="12"/>
        <rFont val="Arial"/>
        <family val="2"/>
      </rPr>
      <t>a</t>
    </r>
    <r>
      <rPr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>=</t>
    </r>
  </si>
  <si>
    <r>
      <t xml:space="preserve">►lado, </t>
    </r>
    <r>
      <rPr>
        <sz val="11"/>
        <rFont val="Arial"/>
        <family val="2"/>
      </rPr>
      <t xml:space="preserve">... </t>
    </r>
    <r>
      <rPr>
        <b/>
        <i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>=</t>
    </r>
  </si>
  <si>
    <r>
      <t xml:space="preserve">►ángulo, </t>
    </r>
    <r>
      <rPr>
        <b/>
        <i/>
        <sz val="11"/>
        <color indexed="12"/>
        <rFont val="Arial"/>
        <family val="2"/>
      </rPr>
      <t>C</t>
    </r>
    <r>
      <rPr>
        <b/>
        <sz val="11"/>
        <rFont val="Arial"/>
        <family val="2"/>
      </rPr>
      <t xml:space="preserve"> =</t>
    </r>
  </si>
  <si>
    <r>
      <t xml:space="preserve">►lado, </t>
    </r>
    <r>
      <rPr>
        <b/>
        <i/>
        <sz val="10"/>
        <color indexed="12"/>
        <rFont val="Arial"/>
        <family val="2"/>
      </rPr>
      <t>a</t>
    </r>
    <r>
      <rPr>
        <sz val="10"/>
        <rFont val="Arial"/>
        <family val="2"/>
      </rPr>
      <t xml:space="preserve"> =</t>
    </r>
  </si>
  <si>
    <r>
      <t xml:space="preserve">►lado, </t>
    </r>
    <r>
      <rPr>
        <b/>
        <i/>
        <sz val="10"/>
        <color indexed="12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</si>
  <si>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 xml:space="preserve">►lado, </t>
    </r>
    <r>
      <rPr>
        <b/>
        <i/>
        <sz val="10"/>
        <color indexed="12"/>
        <rFont val="Arial"/>
        <family val="2"/>
      </rPr>
      <t>c</t>
    </r>
    <r>
      <rPr>
        <sz val="10"/>
        <rFont val="Arial"/>
        <family val="2"/>
      </rPr>
      <t xml:space="preserve"> =</t>
    </r>
  </si>
  <si>
    <r>
      <t>►lado,</t>
    </r>
    <r>
      <rPr>
        <sz val="11"/>
        <rFont val="Arial"/>
        <family val="2"/>
      </rPr>
      <t xml:space="preserve"> ….</t>
    </r>
    <r>
      <rPr>
        <b/>
        <sz val="11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a</t>
    </r>
    <r>
      <rPr>
        <sz val="10"/>
        <rFont val="Arial"/>
        <family val="2"/>
      </rPr>
      <t xml:space="preserve"> = </t>
    </r>
  </si>
  <si>
    <r>
      <t xml:space="preserve">►lado, </t>
    </r>
    <r>
      <rPr>
        <sz val="11"/>
        <rFont val="Arial"/>
        <family val="2"/>
      </rPr>
      <t>….</t>
    </r>
    <r>
      <rPr>
        <b/>
        <sz val="11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b</t>
    </r>
    <r>
      <rPr>
        <sz val="10"/>
        <rFont val="Arial"/>
        <family val="2"/>
      </rPr>
      <t xml:space="preserve"> = </t>
    </r>
  </si>
  <si>
    <r>
      <t xml:space="preserve">►ángulo,  </t>
    </r>
    <r>
      <rPr>
        <b/>
        <i/>
        <sz val="11"/>
        <color indexed="12"/>
        <rFont val="Arial"/>
        <family val="2"/>
      </rPr>
      <t>A</t>
    </r>
    <r>
      <rPr>
        <b/>
        <sz val="11"/>
        <rFont val="Arial"/>
        <family val="2"/>
      </rPr>
      <t xml:space="preserve"> =</t>
    </r>
  </si>
  <si>
    <r>
      <t xml:space="preserve">►ángulo, </t>
    </r>
    <r>
      <rPr>
        <b/>
        <i/>
        <sz val="10"/>
        <color indexed="10"/>
        <rFont val="Arial"/>
        <family val="2"/>
      </rPr>
      <t>B</t>
    </r>
    <r>
      <rPr>
        <sz val="10"/>
        <rFont val="Arial"/>
        <family val="2"/>
      </rPr>
      <t xml:space="preserve"> = </t>
    </r>
    <r>
      <rPr>
        <sz val="10"/>
        <color indexed="10"/>
        <rFont val="Arial"/>
        <family val="2"/>
      </rPr>
      <t>arc sen [(</t>
    </r>
    <r>
      <rPr>
        <i/>
        <sz val="10"/>
        <color indexed="10"/>
        <rFont val="Arial"/>
        <family val="2"/>
      </rPr>
      <t>b</t>
    </r>
    <r>
      <rPr>
        <sz val="10"/>
        <color indexed="10"/>
        <rFont val="Arial"/>
        <family val="2"/>
      </rPr>
      <t xml:space="preserve">·sen </t>
    </r>
    <r>
      <rPr>
        <i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 xml:space="preserve">) / </t>
    </r>
    <r>
      <rPr>
        <i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>]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=</t>
    </r>
    <r>
      <rPr>
        <sz val="11"/>
        <rFont val="Arial"/>
        <family val="2"/>
      </rPr>
      <t xml:space="preserve"> </t>
    </r>
  </si>
  <si>
    <r>
      <t>►ángulo,</t>
    </r>
    <r>
      <rPr>
        <sz val="11"/>
        <rFont val="Arial"/>
        <family val="2"/>
      </rPr>
      <t xml:space="preserve"> ……... </t>
    </r>
    <r>
      <rPr>
        <b/>
        <i/>
        <sz val="10"/>
        <color indexed="10"/>
        <rFont val="Arial"/>
        <family val="2"/>
      </rPr>
      <t>C</t>
    </r>
    <r>
      <rPr>
        <sz val="10"/>
        <rFont val="Arial"/>
        <family val="2"/>
      </rPr>
      <t xml:space="preserve"> = </t>
    </r>
    <r>
      <rPr>
        <sz val="10"/>
        <color indexed="10"/>
        <rFont val="Arial"/>
        <family val="2"/>
      </rPr>
      <t>180º - (</t>
    </r>
    <r>
      <rPr>
        <i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 xml:space="preserve"> + </t>
    </r>
    <r>
      <rPr>
        <i/>
        <sz val="10"/>
        <color indexed="10"/>
        <rFont val="Arial"/>
        <family val="2"/>
      </rPr>
      <t>B</t>
    </r>
    <r>
      <rPr>
        <sz val="10"/>
        <color indexed="10"/>
        <rFont val="Arial"/>
        <family val="2"/>
      </rPr>
      <t>)</t>
    </r>
    <r>
      <rPr>
        <sz val="10"/>
        <rFont val="Arial"/>
        <family val="2"/>
      </rPr>
      <t xml:space="preserve"> =</t>
    </r>
  </si>
  <si>
    <r>
      <t>►lado,</t>
    </r>
    <r>
      <rPr>
        <sz val="11"/>
        <rFont val="Arial"/>
        <family val="2"/>
      </rPr>
      <t xml:space="preserve"> ……</t>
    </r>
    <r>
      <rPr>
        <b/>
        <i/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=</t>
    </r>
    <r>
      <rPr>
        <sz val="10"/>
        <color indexed="12"/>
        <rFont val="Arial"/>
        <family val="2"/>
      </rPr>
      <t xml:space="preserve"> </t>
    </r>
    <r>
      <rPr>
        <sz val="10"/>
        <color indexed="10"/>
        <rFont val="Arial"/>
        <family val="2"/>
      </rPr>
      <t>(</t>
    </r>
    <r>
      <rPr>
        <i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 xml:space="preserve"> · sen </t>
    </r>
    <r>
      <rPr>
        <i/>
        <sz val="10"/>
        <color indexed="10"/>
        <rFont val="Arial"/>
        <family val="2"/>
      </rPr>
      <t>C</t>
    </r>
    <r>
      <rPr>
        <sz val="10"/>
        <color indexed="10"/>
        <rFont val="Arial"/>
        <family val="2"/>
      </rPr>
      <t xml:space="preserve">) / sen </t>
    </r>
    <r>
      <rPr>
        <i/>
        <sz val="10"/>
        <color indexed="10"/>
        <rFont val="Arial"/>
        <family val="2"/>
      </rPr>
      <t>A</t>
    </r>
    <r>
      <rPr>
        <sz val="10"/>
        <color indexed="12"/>
        <rFont val="Arial"/>
        <family val="2"/>
      </rPr>
      <t xml:space="preserve">  </t>
    </r>
    <r>
      <rPr>
        <sz val="10"/>
        <rFont val="Arial"/>
        <family val="2"/>
      </rPr>
      <t xml:space="preserve"> =</t>
    </r>
  </si>
  <si>
    <r>
      <t>►ángulo,</t>
    </r>
    <r>
      <rPr>
        <b/>
        <sz val="11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A </t>
    </r>
    <r>
      <rPr>
        <sz val="10"/>
        <rFont val="Arial"/>
        <family val="2"/>
      </rPr>
      <t>=</t>
    </r>
    <r>
      <rPr>
        <sz val="10"/>
        <color indexed="10"/>
        <rFont val="Arial"/>
        <family val="2"/>
      </rPr>
      <t xml:space="preserve"> arc cos[(</t>
    </r>
    <r>
      <rPr>
        <i/>
        <sz val="10"/>
        <color indexed="10"/>
        <rFont val="Arial"/>
        <family val="2"/>
      </rPr>
      <t>b</t>
    </r>
    <r>
      <rPr>
        <sz val="10"/>
        <color indexed="10"/>
        <rFont val="Arial"/>
        <family val="2"/>
      </rPr>
      <t>²+</t>
    </r>
    <r>
      <rPr>
        <i/>
        <sz val="10"/>
        <color indexed="10"/>
        <rFont val="Arial"/>
        <family val="2"/>
      </rPr>
      <t>c</t>
    </r>
    <r>
      <rPr>
        <sz val="10"/>
        <color indexed="10"/>
        <rFont val="Arial"/>
        <family val="2"/>
      </rPr>
      <t>²-</t>
    </r>
    <r>
      <rPr>
        <i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>²)/(2</t>
    </r>
    <r>
      <rPr>
        <i/>
        <sz val="10"/>
        <color indexed="10"/>
        <rFont val="Arial"/>
        <family val="2"/>
      </rPr>
      <t>bc</t>
    </r>
    <r>
      <rPr>
        <sz val="10"/>
        <color indexed="10"/>
        <rFont val="Arial"/>
        <family val="2"/>
      </rPr>
      <t>)]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=</t>
    </r>
  </si>
  <si>
    <r>
      <t xml:space="preserve">►ángulo, </t>
    </r>
    <r>
      <rPr>
        <b/>
        <i/>
        <sz val="10"/>
        <color indexed="10"/>
        <rFont val="Arial"/>
        <family val="2"/>
      </rPr>
      <t>B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</t>
    </r>
    <r>
      <rPr>
        <sz val="10"/>
        <color indexed="10"/>
        <rFont val="Arial"/>
        <family val="2"/>
      </rPr>
      <t xml:space="preserve"> arc cos[(</t>
    </r>
    <r>
      <rPr>
        <i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>²+</t>
    </r>
    <r>
      <rPr>
        <i/>
        <sz val="10"/>
        <color indexed="10"/>
        <rFont val="Arial"/>
        <family val="2"/>
      </rPr>
      <t>c</t>
    </r>
    <r>
      <rPr>
        <sz val="10"/>
        <color indexed="10"/>
        <rFont val="Arial"/>
        <family val="2"/>
      </rPr>
      <t>²-</t>
    </r>
    <r>
      <rPr>
        <i/>
        <sz val="10"/>
        <color indexed="10"/>
        <rFont val="Arial"/>
        <family val="2"/>
      </rPr>
      <t>b</t>
    </r>
    <r>
      <rPr>
        <sz val="10"/>
        <color indexed="10"/>
        <rFont val="Arial"/>
        <family val="2"/>
      </rPr>
      <t>²)/(2</t>
    </r>
    <r>
      <rPr>
        <i/>
        <sz val="10"/>
        <color indexed="10"/>
        <rFont val="Arial"/>
        <family val="2"/>
      </rPr>
      <t>ac</t>
    </r>
    <r>
      <rPr>
        <sz val="10"/>
        <color indexed="10"/>
        <rFont val="Arial"/>
        <family val="2"/>
      </rPr>
      <t xml:space="preserve">)] </t>
    </r>
    <r>
      <rPr>
        <sz val="10"/>
        <rFont val="Arial"/>
        <family val="2"/>
      </rPr>
      <t>=</t>
    </r>
    <r>
      <rPr>
        <sz val="11"/>
        <color indexed="10"/>
        <rFont val="Arial"/>
        <family val="2"/>
      </rPr>
      <t xml:space="preserve"> </t>
    </r>
  </si>
  <si>
    <r>
      <t>►ángulo,</t>
    </r>
    <r>
      <rPr>
        <sz val="11"/>
        <rFont val="Arial"/>
        <family val="2"/>
      </rPr>
      <t xml:space="preserve"> …….…..</t>
    </r>
    <r>
      <rPr>
        <b/>
        <sz val="11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C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</t>
    </r>
    <r>
      <rPr>
        <sz val="10"/>
        <color indexed="10"/>
        <rFont val="Arial"/>
        <family val="2"/>
      </rPr>
      <t xml:space="preserve"> 180º - (</t>
    </r>
    <r>
      <rPr>
        <i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 xml:space="preserve"> + </t>
    </r>
    <r>
      <rPr>
        <i/>
        <sz val="10"/>
        <color indexed="10"/>
        <rFont val="Arial"/>
        <family val="2"/>
      </rPr>
      <t>B</t>
    </r>
    <r>
      <rPr>
        <sz val="10"/>
        <color indexed="10"/>
        <rFont val="Arial"/>
        <family val="2"/>
      </rPr>
      <t xml:space="preserve">) </t>
    </r>
    <r>
      <rPr>
        <sz val="10"/>
        <rFont val="Arial"/>
        <family val="2"/>
      </rPr>
      <t>=</t>
    </r>
  </si>
  <si>
    <r>
      <t>►lado,</t>
    </r>
    <r>
      <rPr>
        <sz val="10"/>
        <rFont val="Arial"/>
        <family val="2"/>
      </rPr>
      <t xml:space="preserve"> .. </t>
    </r>
    <r>
      <rPr>
        <b/>
        <i/>
        <sz val="10"/>
        <color indexed="10"/>
        <rFont val="Arial"/>
        <family val="2"/>
      </rPr>
      <t>c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=</t>
    </r>
    <r>
      <rPr>
        <sz val="10"/>
        <color indexed="10"/>
        <rFont val="Arial"/>
        <family val="2"/>
      </rPr>
      <t xml:space="preserve">√  </t>
    </r>
    <r>
      <rPr>
        <i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 xml:space="preserve">² + </t>
    </r>
    <r>
      <rPr>
        <i/>
        <sz val="10"/>
        <color indexed="10"/>
        <rFont val="Arial"/>
        <family val="2"/>
      </rPr>
      <t>b</t>
    </r>
    <r>
      <rPr>
        <sz val="10"/>
        <color indexed="10"/>
        <rFont val="Arial"/>
        <family val="2"/>
      </rPr>
      <t>² - 2·</t>
    </r>
    <r>
      <rPr>
        <i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>·</t>
    </r>
    <r>
      <rPr>
        <i/>
        <sz val="10"/>
        <color indexed="10"/>
        <rFont val="Arial"/>
        <family val="2"/>
      </rPr>
      <t>b</t>
    </r>
    <r>
      <rPr>
        <sz val="10"/>
        <color indexed="10"/>
        <rFont val="Arial"/>
        <family val="2"/>
      </rPr>
      <t xml:space="preserve"> · cos </t>
    </r>
    <r>
      <rPr>
        <i/>
        <sz val="10"/>
        <color indexed="10"/>
        <rFont val="Arial"/>
        <family val="2"/>
      </rPr>
      <t>C</t>
    </r>
    <r>
      <rPr>
        <sz val="10"/>
        <color indexed="12"/>
        <rFont val="Arial"/>
        <family val="2"/>
      </rPr>
      <t xml:space="preserve">     </t>
    </r>
    <r>
      <rPr>
        <sz val="10"/>
        <rFont val="Arial"/>
        <family val="2"/>
      </rPr>
      <t xml:space="preserve"> =√</t>
    </r>
  </si>
  <si>
    <r>
      <t xml:space="preserve">►ángulo, </t>
    </r>
    <r>
      <rPr>
        <b/>
        <i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</t>
    </r>
    <r>
      <rPr>
        <sz val="10"/>
        <color indexed="10"/>
        <rFont val="Arial"/>
        <family val="2"/>
      </rPr>
      <t xml:space="preserve"> arc cos[(</t>
    </r>
    <r>
      <rPr>
        <i/>
        <sz val="10"/>
        <color indexed="10"/>
        <rFont val="Arial"/>
        <family val="2"/>
      </rPr>
      <t>b</t>
    </r>
    <r>
      <rPr>
        <sz val="10"/>
        <color indexed="10"/>
        <rFont val="Arial"/>
        <family val="2"/>
      </rPr>
      <t>²+</t>
    </r>
    <r>
      <rPr>
        <i/>
        <sz val="10"/>
        <color indexed="10"/>
        <rFont val="Arial"/>
        <family val="2"/>
      </rPr>
      <t>c</t>
    </r>
    <r>
      <rPr>
        <sz val="10"/>
        <color indexed="10"/>
        <rFont val="Arial"/>
        <family val="2"/>
      </rPr>
      <t>²-</t>
    </r>
    <r>
      <rPr>
        <i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>²)/(2</t>
    </r>
    <r>
      <rPr>
        <i/>
        <sz val="10"/>
        <color indexed="10"/>
        <rFont val="Arial"/>
        <family val="2"/>
      </rPr>
      <t>bc</t>
    </r>
    <r>
      <rPr>
        <sz val="10"/>
        <color indexed="10"/>
        <rFont val="Arial"/>
        <family val="2"/>
      </rPr>
      <t>)]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=</t>
    </r>
  </si>
  <si>
    <r>
      <t xml:space="preserve">►ángulo, </t>
    </r>
    <r>
      <rPr>
        <sz val="11"/>
        <rFont val="Arial"/>
        <family val="2"/>
      </rPr>
      <t xml:space="preserve">……. </t>
    </r>
    <r>
      <rPr>
        <b/>
        <i/>
        <sz val="10"/>
        <color indexed="10"/>
        <rFont val="Arial"/>
        <family val="2"/>
      </rPr>
      <t>B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=</t>
    </r>
    <r>
      <rPr>
        <sz val="10"/>
        <color indexed="10"/>
        <rFont val="Arial"/>
        <family val="2"/>
      </rPr>
      <t xml:space="preserve">  180º  -  (</t>
    </r>
    <r>
      <rPr>
        <i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 xml:space="preserve"> + </t>
    </r>
    <r>
      <rPr>
        <i/>
        <sz val="10"/>
        <color indexed="10"/>
        <rFont val="Arial"/>
        <family val="2"/>
      </rPr>
      <t>C</t>
    </r>
    <r>
      <rPr>
        <sz val="10"/>
        <color indexed="10"/>
        <rFont val="Arial"/>
        <family val="2"/>
      </rPr>
      <t>)</t>
    </r>
    <r>
      <rPr>
        <sz val="10"/>
        <rFont val="Arial"/>
        <family val="2"/>
      </rPr>
      <t xml:space="preserve">  =</t>
    </r>
  </si>
  <si>
    <r>
      <t>►ángulo,</t>
    </r>
    <r>
      <rPr>
        <sz val="11"/>
        <rFont val="Arial"/>
        <family val="2"/>
      </rPr>
      <t xml:space="preserve"> …</t>
    </r>
    <r>
      <rPr>
        <b/>
        <sz val="11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</t>
    </r>
    <r>
      <rPr>
        <sz val="10"/>
        <color indexed="10"/>
        <rFont val="Arial"/>
        <family val="2"/>
      </rPr>
      <t xml:space="preserve"> 180º - (</t>
    </r>
    <r>
      <rPr>
        <i/>
        <sz val="10"/>
        <color indexed="10"/>
        <rFont val="Arial"/>
        <family val="2"/>
      </rPr>
      <t>B</t>
    </r>
    <r>
      <rPr>
        <sz val="10"/>
        <color indexed="10"/>
        <rFont val="Arial"/>
        <family val="2"/>
      </rPr>
      <t xml:space="preserve"> + </t>
    </r>
    <r>
      <rPr>
        <i/>
        <sz val="10"/>
        <color indexed="10"/>
        <rFont val="Arial"/>
        <family val="2"/>
      </rPr>
      <t>C</t>
    </r>
    <r>
      <rPr>
        <sz val="10"/>
        <color indexed="10"/>
        <rFont val="Arial"/>
        <family val="2"/>
      </rPr>
      <t>)</t>
    </r>
    <r>
      <rPr>
        <sz val="10"/>
        <rFont val="Arial"/>
        <family val="2"/>
      </rPr>
      <t xml:space="preserve"> =</t>
    </r>
  </si>
  <si>
    <r>
      <t xml:space="preserve">►lado,   </t>
    </r>
    <r>
      <rPr>
        <b/>
        <i/>
        <sz val="11"/>
        <color indexed="10"/>
        <rFont val="Arial"/>
        <family val="2"/>
      </rPr>
      <t>b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=</t>
    </r>
    <r>
      <rPr>
        <sz val="10"/>
        <color indexed="10"/>
        <rFont val="Arial"/>
        <family val="2"/>
      </rPr>
      <t xml:space="preserve"> a · sen </t>
    </r>
    <r>
      <rPr>
        <i/>
        <sz val="10"/>
        <color indexed="10"/>
        <rFont val="Arial"/>
        <family val="2"/>
      </rPr>
      <t>B</t>
    </r>
    <r>
      <rPr>
        <sz val="10"/>
        <color indexed="10"/>
        <rFont val="Arial"/>
        <family val="2"/>
      </rPr>
      <t xml:space="preserve"> / sen </t>
    </r>
    <r>
      <rPr>
        <i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=</t>
    </r>
  </si>
  <si>
    <r>
      <t xml:space="preserve">►lado,  </t>
    </r>
    <r>
      <rPr>
        <b/>
        <sz val="11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c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=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a</t>
    </r>
    <r>
      <rPr>
        <sz val="10"/>
        <color indexed="10"/>
        <rFont val="Arial"/>
        <family val="2"/>
      </rPr>
      <t xml:space="preserve"> · sen </t>
    </r>
    <r>
      <rPr>
        <i/>
        <sz val="10"/>
        <color indexed="10"/>
        <rFont val="Arial"/>
        <family val="2"/>
      </rPr>
      <t>C</t>
    </r>
    <r>
      <rPr>
        <sz val="10"/>
        <color indexed="10"/>
        <rFont val="Arial"/>
        <family val="2"/>
      </rPr>
      <t xml:space="preserve"> / sen </t>
    </r>
    <r>
      <rPr>
        <i/>
        <sz val="10"/>
        <color indexed="10"/>
        <rFont val="Arial"/>
        <family val="2"/>
      </rPr>
      <t>A</t>
    </r>
    <r>
      <rPr>
        <sz val="10"/>
        <rFont val="Arial"/>
        <family val="2"/>
      </rPr>
      <t xml:space="preserve">   =</t>
    </r>
  </si>
  <si>
    <r>
      <t xml:space="preserve">opuesto al lado </t>
    </r>
    <r>
      <rPr>
        <b/>
        <i/>
        <sz val="10"/>
        <color indexed="12"/>
        <rFont val="Arial"/>
        <family val="2"/>
      </rPr>
      <t>a</t>
    </r>
  </si>
  <si>
    <t>[4·sen(53º 17' 50'')] / sen(50º 52' 0'') = 4,13</t>
  </si>
  <si>
    <t>[4·sen(24º 58' 10'')] / sen(50º 52' 0'') = 2,18</t>
  </si>
  <si>
    <t>5² + 5² - 2·5 · 5· cos(90º 0' 0'')  = 7,07</t>
  </si>
  <si>
    <t>5·sen( 90º 0' 0'' ) / sen( 53º8' ) =6,25</t>
  </si>
  <si>
    <t>5·sen( 36º 52' ) / sen( 53º8' ) =3,75</t>
  </si>
  <si>
    <t xml:space="preserve">CASO I: </t>
  </si>
  <si>
    <t>CASO II:</t>
  </si>
  <si>
    <t>Conocemos dos lados y el ángulo comprendido</t>
  </si>
  <si>
    <t xml:space="preserve">CASO III: </t>
  </si>
  <si>
    <t>Conocemos los tres lados</t>
  </si>
  <si>
    <t>Conocemos un lado y sus dos ángulos adyacentes</t>
  </si>
  <si>
    <t>CASO IV:</t>
  </si>
  <si>
    <t>Conocemos dos lados y el ángulo opuesto a uno de ellos</t>
  </si>
  <si>
    <r>
      <t>I</t>
    </r>
    <r>
      <rPr>
        <b/>
        <sz val="24"/>
        <color indexed="10"/>
        <rFont val="Arial"/>
        <family val="2"/>
      </rPr>
      <t>. Conocidos un lado y sus dos ángulos adyacentes</t>
    </r>
  </si>
  <si>
    <r>
      <t>II</t>
    </r>
    <r>
      <rPr>
        <b/>
        <sz val="24"/>
        <color indexed="10"/>
        <rFont val="Arial"/>
        <family val="2"/>
      </rPr>
      <t>. Conocidos dos lados y el ángulo comprendido</t>
    </r>
  </si>
  <si>
    <r>
      <t>III</t>
    </r>
    <r>
      <rPr>
        <b/>
        <sz val="24"/>
        <color indexed="10"/>
        <rFont val="Arial"/>
        <family val="2"/>
      </rPr>
      <t>. Conocidos los tres lados</t>
    </r>
  </si>
  <si>
    <r>
      <t>IV</t>
    </r>
    <r>
      <rPr>
        <b/>
        <sz val="24"/>
        <color indexed="10"/>
        <rFont val="Arial"/>
        <family val="2"/>
      </rPr>
      <t>. Conocidos dos lados y el ángulo opuesto a uno de ellos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</si>
</sst>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000"/>
    <numFmt numFmtId="166" formatCode="0.000000"/>
    <numFmt numFmtId="167" formatCode="[$J$-2009]#,##0.00"/>
    <numFmt numFmtId="168" formatCode="#,##0.00\ [$€-40A]"/>
    <numFmt numFmtId="169" formatCode="#,##0.##\ \u"/>
    <numFmt numFmtId="170" formatCode="#,##0.##\ &quot;un&quot;"/>
    <numFmt numFmtId="171" formatCode="#\ ???/???"/>
    <numFmt numFmtId="172" formatCode="#,##0.0"/>
    <numFmt numFmtId="173" formatCode="0.000\ &quot;rad&quot;"/>
    <numFmt numFmtId="174" formatCode="0.00000"/>
  </numFmts>
  <fonts count="36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i/>
      <sz val="11"/>
      <color indexed="12"/>
      <name val="Arial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i/>
      <sz val="24"/>
      <name val="Arial"/>
      <family val="2"/>
    </font>
    <font>
      <sz val="10"/>
      <color indexed="12"/>
      <name val="Arial"/>
      <family val="2"/>
    </font>
    <font>
      <b/>
      <i/>
      <sz val="24"/>
      <name val="Arial"/>
      <family val="2"/>
    </font>
    <font>
      <b/>
      <i/>
      <sz val="10"/>
      <color indexed="12"/>
      <name val="Arial"/>
      <family val="2"/>
    </font>
    <font>
      <sz val="12"/>
      <name val="Wingdings"/>
      <family val="0"/>
    </font>
    <font>
      <b/>
      <i/>
      <sz val="11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24"/>
      <color indexed="10"/>
      <name val="Bitstream Vera Serif"/>
      <family val="1"/>
    </font>
    <font>
      <b/>
      <sz val="24"/>
      <color indexed="10"/>
      <name val="Arial"/>
      <family val="2"/>
    </font>
    <font>
      <b/>
      <i/>
      <sz val="2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26"/>
      <color indexed="10"/>
      <name val="Arial"/>
      <family val="2"/>
    </font>
    <font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0"/>
      <color indexed="4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64" fontId="0" fillId="2" borderId="2" xfId="0" applyNumberFormat="1" applyFill="1" applyBorder="1" applyAlignment="1">
      <alignment/>
    </xf>
    <xf numFmtId="0" fontId="0" fillId="2" borderId="2" xfId="0" applyFill="1" applyBorder="1" applyAlignment="1" quotePrefix="1">
      <alignment/>
    </xf>
    <xf numFmtId="0" fontId="0" fillId="3" borderId="0" xfId="0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Border="1" applyAlignment="1">
      <alignment horizontal="left"/>
    </xf>
    <xf numFmtId="0" fontId="18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9" xfId="0" applyFill="1" applyBorder="1" applyAlignment="1">
      <alignment/>
    </xf>
    <xf numFmtId="0" fontId="14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2" fillId="3" borderId="0" xfId="0" applyFont="1" applyFill="1" applyAlignment="1">
      <alignment/>
    </xf>
    <xf numFmtId="0" fontId="0" fillId="3" borderId="0" xfId="0" applyFill="1" applyBorder="1" applyAlignment="1" quotePrefix="1">
      <alignment/>
    </xf>
    <xf numFmtId="0" fontId="0" fillId="3" borderId="0" xfId="0" applyFill="1" applyBorder="1" applyAlignment="1">
      <alignment horizontal="center"/>
    </xf>
    <xf numFmtId="164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/>
    </xf>
    <xf numFmtId="0" fontId="20" fillId="3" borderId="0" xfId="0" applyFont="1" applyFill="1" applyAlignment="1">
      <alignment/>
    </xf>
    <xf numFmtId="0" fontId="19" fillId="3" borderId="0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1" fontId="0" fillId="4" borderId="14" xfId="0" applyNumberFormat="1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4" borderId="6" xfId="0" applyFill="1" applyBorder="1" applyAlignment="1">
      <alignment horizontal="center"/>
    </xf>
    <xf numFmtId="166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0" fontId="0" fillId="3" borderId="7" xfId="0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/>
    </xf>
    <xf numFmtId="0" fontId="14" fillId="3" borderId="0" xfId="0" applyFont="1" applyFill="1" applyAlignment="1">
      <alignment/>
    </xf>
    <xf numFmtId="2" fontId="0" fillId="3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" fontId="0" fillId="4" borderId="14" xfId="0" applyNumberForma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right"/>
    </xf>
    <xf numFmtId="0" fontId="5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9" xfId="0" applyFill="1" applyBorder="1" applyAlignment="1">
      <alignment horizontal="right"/>
    </xf>
    <xf numFmtId="2" fontId="0" fillId="2" borderId="19" xfId="0" applyNumberForma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5" xfId="0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18" fillId="3" borderId="0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0" fillId="3" borderId="0" xfId="0" applyNumberFormat="1" applyFill="1" applyBorder="1" applyAlignment="1">
      <alignment/>
    </xf>
    <xf numFmtId="2" fontId="22" fillId="3" borderId="0" xfId="0" applyNumberFormat="1" applyFont="1" applyFill="1" applyBorder="1" applyAlignment="1">
      <alignment/>
    </xf>
    <xf numFmtId="0" fontId="0" fillId="2" borderId="16" xfId="0" applyFill="1" applyBorder="1" applyAlignment="1">
      <alignment horizontal="left"/>
    </xf>
    <xf numFmtId="164" fontId="0" fillId="2" borderId="16" xfId="0" applyNumberFormat="1" applyFill="1" applyBorder="1" applyAlignment="1">
      <alignment/>
    </xf>
    <xf numFmtId="0" fontId="0" fillId="2" borderId="16" xfId="0" applyNumberFormat="1" applyFill="1" applyBorder="1" applyAlignment="1">
      <alignment/>
    </xf>
    <xf numFmtId="0" fontId="0" fillId="2" borderId="16" xfId="0" applyFill="1" applyBorder="1" applyAlignment="1" quotePrefix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 applyProtection="1">
      <alignment/>
      <protection/>
    </xf>
    <xf numFmtId="0" fontId="0" fillId="2" borderId="18" xfId="0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2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 quotePrefix="1">
      <alignment vertical="center"/>
    </xf>
    <xf numFmtId="0" fontId="0" fillId="3" borderId="0" xfId="0" applyFont="1" applyFill="1" applyBorder="1" applyAlignment="1">
      <alignment horizontal="center" vertical="center"/>
    </xf>
    <xf numFmtId="2" fontId="0" fillId="3" borderId="0" xfId="0" applyNumberFormat="1" applyFill="1" applyAlignment="1">
      <alignment/>
    </xf>
    <xf numFmtId="0" fontId="0" fillId="3" borderId="12" xfId="0" applyFill="1" applyBorder="1" applyAlignment="1">
      <alignment/>
    </xf>
    <xf numFmtId="0" fontId="0" fillId="3" borderId="5" xfId="0" applyFill="1" applyBorder="1" applyAlignment="1">
      <alignment/>
    </xf>
    <xf numFmtId="0" fontId="21" fillId="3" borderId="5" xfId="0" applyFont="1" applyFill="1" applyBorder="1" applyAlignment="1">
      <alignment/>
    </xf>
    <xf numFmtId="2" fontId="5" fillId="2" borderId="21" xfId="0" applyNumberFormat="1" applyFont="1" applyFill="1" applyBorder="1" applyAlignment="1">
      <alignment/>
    </xf>
    <xf numFmtId="0" fontId="21" fillId="3" borderId="12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0" fillId="3" borderId="0" xfId="0" applyFill="1" applyAlignment="1" applyProtection="1">
      <alignment/>
      <protection locked="0"/>
    </xf>
    <xf numFmtId="0" fontId="1" fillId="3" borderId="0" xfId="0" applyFont="1" applyFill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8" fillId="3" borderId="0" xfId="15" applyFont="1" applyFill="1" applyBorder="1" applyAlignment="1">
      <alignment horizontal="left" indent="1"/>
    </xf>
    <xf numFmtId="0" fontId="4" fillId="3" borderId="0" xfId="15" applyFont="1" applyFill="1" applyBorder="1" applyAlignment="1">
      <alignment horizontal="left" indent="1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35" fillId="3" borderId="0" xfId="0" applyFont="1" applyFill="1" applyAlignment="1">
      <alignment/>
    </xf>
    <xf numFmtId="0" fontId="35" fillId="3" borderId="0" xfId="0" applyFont="1" applyFill="1" applyAlignment="1">
      <alignment horizontal="center"/>
    </xf>
    <xf numFmtId="0" fontId="35" fillId="3" borderId="0" xfId="0" applyNumberFormat="1" applyFont="1" applyFill="1" applyAlignment="1">
      <alignment/>
    </xf>
    <xf numFmtId="0" fontId="35" fillId="3" borderId="4" xfId="0" applyFont="1" applyFill="1" applyBorder="1" applyAlignment="1">
      <alignment/>
    </xf>
    <xf numFmtId="2" fontId="35" fillId="3" borderId="0" xfId="0" applyNumberFormat="1" applyFont="1" applyFill="1" applyAlignment="1">
      <alignment/>
    </xf>
    <xf numFmtId="43" fontId="35" fillId="3" borderId="0" xfId="17" applyFont="1" applyFill="1" applyAlignment="1">
      <alignment/>
    </xf>
    <xf numFmtId="0" fontId="35" fillId="3" borderId="0" xfId="17" applyNumberFormat="1" applyFont="1" applyFill="1" applyAlignment="1">
      <alignment/>
    </xf>
    <xf numFmtId="0" fontId="13" fillId="3" borderId="0" xfId="15" applyFont="1" applyFill="1" applyBorder="1" applyAlignment="1" applyProtection="1">
      <alignment/>
      <protection/>
    </xf>
    <xf numFmtId="0" fontId="31" fillId="4" borderId="15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2" fontId="0" fillId="4" borderId="24" xfId="0" applyNumberFormat="1" applyFill="1" applyBorder="1" applyAlignment="1" applyProtection="1">
      <alignment/>
      <protection locked="0"/>
    </xf>
    <xf numFmtId="0" fontId="0" fillId="4" borderId="25" xfId="0" applyFill="1" applyBorder="1" applyAlignment="1" applyProtection="1">
      <alignment/>
      <protection locked="0"/>
    </xf>
    <xf numFmtId="0" fontId="0" fillId="4" borderId="26" xfId="0" applyFill="1" applyBorder="1" applyAlignment="1" applyProtection="1">
      <alignment/>
      <protection locked="0"/>
    </xf>
    <xf numFmtId="0" fontId="26" fillId="4" borderId="27" xfId="0" applyFont="1" applyFill="1" applyBorder="1" applyAlignment="1">
      <alignment horizontal="center"/>
    </xf>
    <xf numFmtId="0" fontId="27" fillId="4" borderId="28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26" fillId="4" borderId="28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26" fillId="4" borderId="30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4" fillId="4" borderId="28" xfId="0" applyFont="1" applyFill="1" applyBorder="1" applyAlignment="1">
      <alignment/>
    </xf>
    <xf numFmtId="0" fontId="14" fillId="4" borderId="3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12" fillId="3" borderId="0" xfId="0" applyFont="1" applyFill="1" applyAlignment="1">
      <alignment/>
    </xf>
    <xf numFmtId="0" fontId="24" fillId="4" borderId="4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6">
    <dxf>
      <fill>
        <patternFill>
          <bgColor rgb="FFFF0000"/>
        </patternFill>
      </fill>
      <border/>
    </dxf>
    <dxf>
      <fill>
        <patternFill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00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'CASO I'!E11" /><Relationship Id="rId3" Type="http://schemas.openxmlformats.org/officeDocument/2006/relationships/hyperlink" Target="#'CASO I'!E11" /><Relationship Id="rId4" Type="http://schemas.openxmlformats.org/officeDocument/2006/relationships/image" Target="../media/image3.wmf" /><Relationship Id="rId5" Type="http://schemas.openxmlformats.org/officeDocument/2006/relationships/hyperlink" Target="#'CASO II'!E11" /><Relationship Id="rId6" Type="http://schemas.openxmlformats.org/officeDocument/2006/relationships/hyperlink" Target="#'CASO II'!E11" /><Relationship Id="rId7" Type="http://schemas.openxmlformats.org/officeDocument/2006/relationships/image" Target="../media/image4.wmf" /><Relationship Id="rId8" Type="http://schemas.openxmlformats.org/officeDocument/2006/relationships/hyperlink" Target="#'CASO III'!E11" /><Relationship Id="rId9" Type="http://schemas.openxmlformats.org/officeDocument/2006/relationships/hyperlink" Target="#'CASO III'!E11" /><Relationship Id="rId10" Type="http://schemas.openxmlformats.org/officeDocument/2006/relationships/image" Target="../media/image2.wmf" /><Relationship Id="rId11" Type="http://schemas.openxmlformats.org/officeDocument/2006/relationships/hyperlink" Target="#'CASO IV'!E11" /><Relationship Id="rId12" Type="http://schemas.openxmlformats.org/officeDocument/2006/relationships/hyperlink" Target="#'CASO IV'!E1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&#25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&#25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&#250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&#25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11</xdr:row>
      <xdr:rowOff>133350</xdr:rowOff>
    </xdr:from>
    <xdr:to>
      <xdr:col>4</xdr:col>
      <xdr:colOff>2562225</xdr:colOff>
      <xdr:row>13</xdr:row>
      <xdr:rowOff>628650</xdr:rowOff>
    </xdr:to>
    <xdr:pic>
      <xdr:nvPicPr>
        <xdr:cNvPr id="1" name="Picture 1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409700"/>
          <a:ext cx="2447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18</xdr:row>
      <xdr:rowOff>104775</xdr:rowOff>
    </xdr:from>
    <xdr:to>
      <xdr:col>5</xdr:col>
      <xdr:colOff>104775</xdr:colOff>
      <xdr:row>26</xdr:row>
      <xdr:rowOff>114300</xdr:rowOff>
    </xdr:to>
    <xdr:pic>
      <xdr:nvPicPr>
        <xdr:cNvPr id="2" name="Picture 19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" y="3600450"/>
          <a:ext cx="2447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11</xdr:row>
      <xdr:rowOff>123825</xdr:rowOff>
    </xdr:from>
    <xdr:to>
      <xdr:col>11</xdr:col>
      <xdr:colOff>723900</xdr:colOff>
      <xdr:row>13</xdr:row>
      <xdr:rowOff>619125</xdr:rowOff>
    </xdr:to>
    <xdr:pic>
      <xdr:nvPicPr>
        <xdr:cNvPr id="3" name="Picture 20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0" y="1400175"/>
          <a:ext cx="2447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18</xdr:row>
      <xdr:rowOff>123825</xdr:rowOff>
    </xdr:from>
    <xdr:to>
      <xdr:col>11</xdr:col>
      <xdr:colOff>819150</xdr:colOff>
      <xdr:row>26</xdr:row>
      <xdr:rowOff>133350</xdr:rowOff>
    </xdr:to>
    <xdr:pic>
      <xdr:nvPicPr>
        <xdr:cNvPr id="4" name="Picture 21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72000" y="3619500"/>
          <a:ext cx="2447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27</xdr:row>
      <xdr:rowOff>66675</xdr:rowOff>
    </xdr:from>
    <xdr:to>
      <xdr:col>12</xdr:col>
      <xdr:colOff>28575</xdr:colOff>
      <xdr:row>29</xdr:row>
      <xdr:rowOff>104775</xdr:rowOff>
    </xdr:to>
    <xdr:grpSp>
      <xdr:nvGrpSpPr>
        <xdr:cNvPr id="5" name="Group 25"/>
        <xdr:cNvGrpSpPr>
          <a:grpSpLocks/>
        </xdr:cNvGrpSpPr>
      </xdr:nvGrpSpPr>
      <xdr:grpSpPr>
        <a:xfrm>
          <a:off x="6286500" y="5353050"/>
          <a:ext cx="1438275" cy="361950"/>
          <a:chOff x="660" y="562"/>
          <a:chExt cx="151" cy="38"/>
        </a:xfrm>
        <a:solidFill>
          <a:srgbClr val="FFFFFF"/>
        </a:solidFill>
      </xdr:grpSpPr>
      <xdr:sp>
        <xdr:nvSpPr>
          <xdr:cNvPr id="6" name="Rectangle 1"/>
          <xdr:cNvSpPr>
            <a:spLocks/>
          </xdr:cNvSpPr>
        </xdr:nvSpPr>
        <xdr:spPr>
          <a:xfrm>
            <a:off x="679" y="581"/>
            <a:ext cx="5" cy="1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"/>
          <xdr:cNvSpPr>
            <a:spLocks/>
          </xdr:cNvSpPr>
        </xdr:nvSpPr>
        <xdr:spPr>
          <a:xfrm>
            <a:off x="679" y="566"/>
            <a:ext cx="5" cy="10"/>
          </a:xfrm>
          <a:prstGeom prst="rect">
            <a:avLst/>
          </a:prstGeom>
          <a:solidFill>
            <a:srgbClr val="3366FF"/>
          </a:solid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22"/>
          <xdr:cNvSpPr txBox="1">
            <a:spLocks noChangeArrowheads="1"/>
          </xdr:cNvSpPr>
        </xdr:nvSpPr>
        <xdr:spPr>
          <a:xfrm>
            <a:off x="660" y="562"/>
            <a:ext cx="151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      Valores conocidos.
        Incógnitas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495300</xdr:colOff>
      <xdr:row>26</xdr:row>
      <xdr:rowOff>1162050</xdr:rowOff>
    </xdr:from>
    <xdr:ext cx="1038225" cy="209550"/>
    <xdr:sp>
      <xdr:nvSpPr>
        <xdr:cNvPr id="1" name="TextBox 182"/>
        <xdr:cNvSpPr txBox="1">
          <a:spLocks noChangeArrowheads="1"/>
        </xdr:cNvSpPr>
      </xdr:nvSpPr>
      <xdr:spPr>
        <a:xfrm>
          <a:off x="4886325" y="635317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3,75</a:t>
          </a:r>
        </a:p>
      </xdr:txBody>
    </xdr:sp>
    <xdr:clientData/>
  </xdr:oneCellAnchor>
  <xdr:oneCellAnchor>
    <xdr:from>
      <xdr:col>12</xdr:col>
      <xdr:colOff>514350</xdr:colOff>
      <xdr:row>26</xdr:row>
      <xdr:rowOff>1123950</xdr:rowOff>
    </xdr:from>
    <xdr:ext cx="590550" cy="190500"/>
    <xdr:sp>
      <xdr:nvSpPr>
        <xdr:cNvPr id="2" name="TextBox 183"/>
        <xdr:cNvSpPr txBox="1">
          <a:spLocks noChangeArrowheads="1"/>
        </xdr:cNvSpPr>
      </xdr:nvSpPr>
      <xdr:spPr>
        <a:xfrm>
          <a:off x="3438525" y="63150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53 ... </a:t>
          </a:r>
        </a:p>
      </xdr:txBody>
    </xdr:sp>
    <xdr:clientData/>
  </xdr:oneCellAnchor>
  <xdr:oneCellAnchor>
    <xdr:from>
      <xdr:col>12</xdr:col>
      <xdr:colOff>800100</xdr:colOff>
      <xdr:row>24</xdr:row>
      <xdr:rowOff>47625</xdr:rowOff>
    </xdr:from>
    <xdr:ext cx="1038225" cy="209550"/>
    <xdr:sp>
      <xdr:nvSpPr>
        <xdr:cNvPr id="3" name="TextBox 184"/>
        <xdr:cNvSpPr txBox="1">
          <a:spLocks noChangeArrowheads="1"/>
        </xdr:cNvSpPr>
      </xdr:nvSpPr>
      <xdr:spPr>
        <a:xfrm>
          <a:off x="3724275" y="4857750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6,25</a:t>
          </a:r>
        </a:p>
      </xdr:txBody>
    </xdr:sp>
    <xdr:clientData/>
  </xdr:oneCellAnchor>
  <xdr:oneCellAnchor>
    <xdr:from>
      <xdr:col>15</xdr:col>
      <xdr:colOff>1352550</xdr:colOff>
      <xdr:row>26</xdr:row>
      <xdr:rowOff>1123950</xdr:rowOff>
    </xdr:from>
    <xdr:ext cx="1038225" cy="209550"/>
    <xdr:sp>
      <xdr:nvSpPr>
        <xdr:cNvPr id="4" name="TextBox 185"/>
        <xdr:cNvSpPr txBox="1">
          <a:spLocks noChangeArrowheads="1"/>
        </xdr:cNvSpPr>
      </xdr:nvSpPr>
      <xdr:spPr>
        <a:xfrm>
          <a:off x="5743575" y="631507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90</a:t>
          </a:r>
        </a:p>
      </xdr:txBody>
    </xdr:sp>
    <xdr:clientData/>
  </xdr:oneCellAnchor>
  <xdr:oneCellAnchor>
    <xdr:from>
      <xdr:col>15</xdr:col>
      <xdr:colOff>800100</xdr:colOff>
      <xdr:row>16</xdr:row>
      <xdr:rowOff>171450</xdr:rowOff>
    </xdr:from>
    <xdr:ext cx="1038225" cy="209550"/>
    <xdr:sp>
      <xdr:nvSpPr>
        <xdr:cNvPr id="5" name="TextBox 186"/>
        <xdr:cNvSpPr txBox="1">
          <a:spLocks noChangeArrowheads="1"/>
        </xdr:cNvSpPr>
      </xdr:nvSpPr>
      <xdr:spPr>
        <a:xfrm>
          <a:off x="5191125" y="345757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36 ...</a:t>
          </a:r>
        </a:p>
      </xdr:txBody>
    </xdr:sp>
    <xdr:clientData/>
  </xdr:oneCellAnchor>
  <xdr:oneCellAnchor>
    <xdr:from>
      <xdr:col>15</xdr:col>
      <xdr:colOff>1352550</xdr:colOff>
      <xdr:row>24</xdr:row>
      <xdr:rowOff>47625</xdr:rowOff>
    </xdr:from>
    <xdr:ext cx="1038225" cy="209550"/>
    <xdr:sp>
      <xdr:nvSpPr>
        <xdr:cNvPr id="6" name="TextBox 187"/>
        <xdr:cNvSpPr txBox="1">
          <a:spLocks noChangeArrowheads="1"/>
        </xdr:cNvSpPr>
      </xdr:nvSpPr>
      <xdr:spPr>
        <a:xfrm>
          <a:off x="5743575" y="4857750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5</a:t>
          </a:r>
        </a:p>
      </xdr:txBody>
    </xdr:sp>
    <xdr:clientData/>
  </xdr:oneCellAnchor>
  <xdr:twoCellAnchor>
    <xdr:from>
      <xdr:col>25</xdr:col>
      <xdr:colOff>38100</xdr:colOff>
      <xdr:row>4</xdr:row>
      <xdr:rowOff>57150</xdr:rowOff>
    </xdr:from>
    <xdr:to>
      <xdr:col>26</xdr:col>
      <xdr:colOff>95250</xdr:colOff>
      <xdr:row>5</xdr:row>
      <xdr:rowOff>85725</xdr:rowOff>
    </xdr:to>
    <xdr:sp>
      <xdr:nvSpPr>
        <xdr:cNvPr id="7" name="TextBox 241">
          <a:hlinkClick r:id="rId1"/>
        </xdr:cNvPr>
        <xdr:cNvSpPr txBox="1">
          <a:spLocks noChangeArrowheads="1"/>
        </xdr:cNvSpPr>
      </xdr:nvSpPr>
      <xdr:spPr>
        <a:xfrm>
          <a:off x="8439150" y="866775"/>
          <a:ext cx="1190625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Volver al menú</a:t>
          </a:r>
        </a:p>
      </xdr:txBody>
    </xdr:sp>
    <xdr:clientData fPrintsWithSheet="0"/>
  </xdr:twoCellAnchor>
  <xdr:twoCellAnchor>
    <xdr:from>
      <xdr:col>13</xdr:col>
      <xdr:colOff>0</xdr:colOff>
      <xdr:row>17</xdr:row>
      <xdr:rowOff>142875</xdr:rowOff>
    </xdr:from>
    <xdr:to>
      <xdr:col>15</xdr:col>
      <xdr:colOff>1314450</xdr:colOff>
      <xdr:row>26</xdr:row>
      <xdr:rowOff>1162050</xdr:rowOff>
    </xdr:to>
    <xdr:sp>
      <xdr:nvSpPr>
        <xdr:cNvPr id="8" name="AutoShape 257"/>
        <xdr:cNvSpPr>
          <a:spLocks/>
        </xdr:cNvSpPr>
      </xdr:nvSpPr>
      <xdr:spPr>
        <a:xfrm>
          <a:off x="4067175" y="3619500"/>
          <a:ext cx="1638300" cy="2733675"/>
        </a:xfrm>
        <a:custGeom>
          <a:pathLst>
            <a:path h="287" w="172">
              <a:moveTo>
                <a:pt x="172" y="287"/>
              </a:moveTo>
              <a:lnTo>
                <a:pt x="172" y="0"/>
              </a:lnTo>
              <a:lnTo>
                <a:pt x="0" y="287"/>
              </a:lnTo>
              <a:lnTo>
                <a:pt x="172" y="287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23</xdr:row>
      <xdr:rowOff>123825</xdr:rowOff>
    </xdr:from>
    <xdr:ext cx="1038225" cy="209550"/>
    <xdr:sp>
      <xdr:nvSpPr>
        <xdr:cNvPr id="1" name="TextBox 4"/>
        <xdr:cNvSpPr txBox="1">
          <a:spLocks noChangeArrowheads="1"/>
        </xdr:cNvSpPr>
      </xdr:nvSpPr>
      <xdr:spPr>
        <a:xfrm>
          <a:off x="2362200" y="4857750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5</a:t>
          </a:r>
        </a:p>
      </xdr:txBody>
    </xdr:sp>
    <xdr:clientData/>
  </xdr:oneCellAnchor>
  <xdr:oneCellAnchor>
    <xdr:from>
      <xdr:col>6</xdr:col>
      <xdr:colOff>0</xdr:colOff>
      <xdr:row>26</xdr:row>
      <xdr:rowOff>1009650</xdr:rowOff>
    </xdr:from>
    <xdr:ext cx="590550" cy="190500"/>
    <xdr:sp>
      <xdr:nvSpPr>
        <xdr:cNvPr id="2" name="TextBox 5"/>
        <xdr:cNvSpPr txBox="1">
          <a:spLocks noChangeArrowheads="1"/>
        </xdr:cNvSpPr>
      </xdr:nvSpPr>
      <xdr:spPr>
        <a:xfrm>
          <a:off x="1533525" y="63150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45</a:t>
          </a:r>
        </a:p>
      </xdr:txBody>
    </xdr:sp>
    <xdr:clientData/>
  </xdr:oneCellAnchor>
  <xdr:oneCellAnchor>
    <xdr:from>
      <xdr:col>16</xdr:col>
      <xdr:colOff>47625</xdr:colOff>
      <xdr:row>26</xdr:row>
      <xdr:rowOff>1047750</xdr:rowOff>
    </xdr:from>
    <xdr:ext cx="1038225" cy="209550"/>
    <xdr:sp>
      <xdr:nvSpPr>
        <xdr:cNvPr id="3" name="TextBox 6"/>
        <xdr:cNvSpPr txBox="1">
          <a:spLocks noChangeArrowheads="1"/>
        </xdr:cNvSpPr>
      </xdr:nvSpPr>
      <xdr:spPr>
        <a:xfrm>
          <a:off x="4886325" y="635317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7,07</a:t>
          </a:r>
        </a:p>
      </xdr:txBody>
    </xdr:sp>
    <xdr:clientData/>
  </xdr:oneCellAnchor>
  <xdr:oneCellAnchor>
    <xdr:from>
      <xdr:col>21</xdr:col>
      <xdr:colOff>142875</xdr:colOff>
      <xdr:row>26</xdr:row>
      <xdr:rowOff>1009650</xdr:rowOff>
    </xdr:from>
    <xdr:ext cx="1038225" cy="209550"/>
    <xdr:sp>
      <xdr:nvSpPr>
        <xdr:cNvPr id="4" name="TextBox 7"/>
        <xdr:cNvSpPr txBox="1">
          <a:spLocks noChangeArrowheads="1"/>
        </xdr:cNvSpPr>
      </xdr:nvSpPr>
      <xdr:spPr>
        <a:xfrm>
          <a:off x="7658100" y="631507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45</a:t>
          </a:r>
        </a:p>
      </xdr:txBody>
    </xdr:sp>
    <xdr:clientData/>
  </xdr:oneCellAnchor>
  <xdr:oneCellAnchor>
    <xdr:from>
      <xdr:col>15</xdr:col>
      <xdr:colOff>428625</xdr:colOff>
      <xdr:row>16</xdr:row>
      <xdr:rowOff>57150</xdr:rowOff>
    </xdr:from>
    <xdr:ext cx="1038225" cy="209550"/>
    <xdr:sp>
      <xdr:nvSpPr>
        <xdr:cNvPr id="5" name="TextBox 8"/>
        <xdr:cNvSpPr txBox="1">
          <a:spLocks noChangeArrowheads="1"/>
        </xdr:cNvSpPr>
      </xdr:nvSpPr>
      <xdr:spPr>
        <a:xfrm>
          <a:off x="4371975" y="345757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90</a:t>
          </a:r>
        </a:p>
      </xdr:txBody>
    </xdr:sp>
    <xdr:clientData/>
  </xdr:oneCellAnchor>
  <xdr:oneCellAnchor>
    <xdr:from>
      <xdr:col>16</xdr:col>
      <xdr:colOff>1457325</xdr:colOff>
      <xdr:row>23</xdr:row>
      <xdr:rowOff>123825</xdr:rowOff>
    </xdr:from>
    <xdr:ext cx="1038225" cy="209550"/>
    <xdr:sp>
      <xdr:nvSpPr>
        <xdr:cNvPr id="6" name="TextBox 9"/>
        <xdr:cNvSpPr txBox="1">
          <a:spLocks noChangeArrowheads="1"/>
        </xdr:cNvSpPr>
      </xdr:nvSpPr>
      <xdr:spPr>
        <a:xfrm>
          <a:off x="6296025" y="4857750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5</a:t>
          </a:r>
        </a:p>
      </xdr:txBody>
    </xdr:sp>
    <xdr:clientData/>
  </xdr:oneCellAnchor>
  <xdr:twoCellAnchor>
    <xdr:from>
      <xdr:col>17</xdr:col>
      <xdr:colOff>209550</xdr:colOff>
      <xdr:row>8</xdr:row>
      <xdr:rowOff>38100</xdr:rowOff>
    </xdr:from>
    <xdr:to>
      <xdr:col>18</xdr:col>
      <xdr:colOff>19050</xdr:colOff>
      <xdr:row>9</xdr:row>
      <xdr:rowOff>38100</xdr:rowOff>
    </xdr:to>
    <xdr:sp>
      <xdr:nvSpPr>
        <xdr:cNvPr id="7" name="Line 24"/>
        <xdr:cNvSpPr>
          <a:spLocks/>
        </xdr:cNvSpPr>
      </xdr:nvSpPr>
      <xdr:spPr>
        <a:xfrm flipV="1">
          <a:off x="6591300" y="2047875"/>
          <a:ext cx="285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371475</xdr:colOff>
      <xdr:row>4</xdr:row>
      <xdr:rowOff>66675</xdr:rowOff>
    </xdr:from>
    <xdr:to>
      <xdr:col>26</xdr:col>
      <xdr:colOff>76200</xdr:colOff>
      <xdr:row>5</xdr:row>
      <xdr:rowOff>180975</xdr:rowOff>
    </xdr:to>
    <xdr:sp>
      <xdr:nvSpPr>
        <xdr:cNvPr id="8" name="TextBox 25">
          <a:hlinkClick r:id="rId1"/>
        </xdr:cNvPr>
        <xdr:cNvSpPr txBox="1">
          <a:spLocks noChangeArrowheads="1"/>
        </xdr:cNvSpPr>
      </xdr:nvSpPr>
      <xdr:spPr>
        <a:xfrm>
          <a:off x="8362950" y="1047750"/>
          <a:ext cx="1381125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Volver al menú</a:t>
          </a:r>
        </a:p>
      </xdr:txBody>
    </xdr:sp>
    <xdr:clientData fPrintsWithSheet="0"/>
  </xdr:twoCellAnchor>
  <xdr:twoCellAnchor>
    <xdr:from>
      <xdr:col>10</xdr:col>
      <xdr:colOff>19050</xdr:colOff>
      <xdr:row>17</xdr:row>
      <xdr:rowOff>28575</xdr:rowOff>
    </xdr:from>
    <xdr:to>
      <xdr:col>21</xdr:col>
      <xdr:colOff>104775</xdr:colOff>
      <xdr:row>26</xdr:row>
      <xdr:rowOff>1047750</xdr:rowOff>
    </xdr:to>
    <xdr:sp>
      <xdr:nvSpPr>
        <xdr:cNvPr id="9" name="AutoShape 39"/>
        <xdr:cNvSpPr>
          <a:spLocks/>
        </xdr:cNvSpPr>
      </xdr:nvSpPr>
      <xdr:spPr>
        <a:xfrm>
          <a:off x="2162175" y="3619500"/>
          <a:ext cx="5457825" cy="2733675"/>
        </a:xfrm>
        <a:custGeom>
          <a:pathLst>
            <a:path h="287" w="573">
              <a:moveTo>
                <a:pt x="573" y="287"/>
              </a:moveTo>
              <a:lnTo>
                <a:pt x="286" y="0"/>
              </a:lnTo>
              <a:lnTo>
                <a:pt x="0" y="287"/>
              </a:lnTo>
              <a:lnTo>
                <a:pt x="573" y="287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28</xdr:row>
      <xdr:rowOff>742950</xdr:rowOff>
    </xdr:from>
    <xdr:ext cx="857250" cy="219075"/>
    <xdr:sp>
      <xdr:nvSpPr>
        <xdr:cNvPr id="1" name="TextBox 3"/>
        <xdr:cNvSpPr txBox="1">
          <a:spLocks noChangeArrowheads="1"/>
        </xdr:cNvSpPr>
      </xdr:nvSpPr>
      <xdr:spPr>
        <a:xfrm>
          <a:off x="1905000" y="5934075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5</a:t>
          </a:r>
        </a:p>
      </xdr:txBody>
    </xdr:sp>
    <xdr:clientData/>
  </xdr:oneCellAnchor>
  <xdr:oneCellAnchor>
    <xdr:from>
      <xdr:col>3</xdr:col>
      <xdr:colOff>57150</xdr:colOff>
      <xdr:row>28</xdr:row>
      <xdr:rowOff>1123950</xdr:rowOff>
    </xdr:from>
    <xdr:ext cx="590550" cy="190500"/>
    <xdr:sp>
      <xdr:nvSpPr>
        <xdr:cNvPr id="2" name="TextBox 4"/>
        <xdr:cNvSpPr txBox="1">
          <a:spLocks noChangeArrowheads="1"/>
        </xdr:cNvSpPr>
      </xdr:nvSpPr>
      <xdr:spPr>
        <a:xfrm>
          <a:off x="257175" y="63150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8 ... </a:t>
          </a:r>
        </a:p>
      </xdr:txBody>
    </xdr:sp>
    <xdr:clientData/>
  </xdr:oneCellAnchor>
  <xdr:oneCellAnchor>
    <xdr:from>
      <xdr:col>10</xdr:col>
      <xdr:colOff>485775</xdr:colOff>
      <xdr:row>28</xdr:row>
      <xdr:rowOff>1162050</xdr:rowOff>
    </xdr:from>
    <xdr:ext cx="1038225" cy="209550"/>
    <xdr:sp>
      <xdr:nvSpPr>
        <xdr:cNvPr id="3" name="TextBox 5"/>
        <xdr:cNvSpPr txBox="1">
          <a:spLocks noChangeArrowheads="1"/>
        </xdr:cNvSpPr>
      </xdr:nvSpPr>
      <xdr:spPr>
        <a:xfrm>
          <a:off x="4886325" y="635317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9,9</a:t>
          </a:r>
        </a:p>
      </xdr:txBody>
    </xdr:sp>
    <xdr:clientData/>
  </xdr:oneCellAnchor>
  <xdr:oneCellAnchor>
    <xdr:from>
      <xdr:col>23</xdr:col>
      <xdr:colOff>28575</xdr:colOff>
      <xdr:row>28</xdr:row>
      <xdr:rowOff>1123950</xdr:rowOff>
    </xdr:from>
    <xdr:ext cx="1038225" cy="209550"/>
    <xdr:sp>
      <xdr:nvSpPr>
        <xdr:cNvPr id="4" name="TextBox 6"/>
        <xdr:cNvSpPr txBox="1">
          <a:spLocks noChangeArrowheads="1"/>
        </xdr:cNvSpPr>
      </xdr:nvSpPr>
      <xdr:spPr>
        <a:xfrm>
          <a:off x="8924925" y="631507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8 ... </a:t>
          </a:r>
        </a:p>
      </xdr:txBody>
    </xdr:sp>
    <xdr:clientData/>
  </xdr:oneCellAnchor>
  <xdr:oneCellAnchor>
    <xdr:from>
      <xdr:col>9</xdr:col>
      <xdr:colOff>228600</xdr:colOff>
      <xdr:row>28</xdr:row>
      <xdr:rowOff>419100</xdr:rowOff>
    </xdr:from>
    <xdr:ext cx="1038225" cy="209550"/>
    <xdr:sp>
      <xdr:nvSpPr>
        <xdr:cNvPr id="5" name="TextBox 7"/>
        <xdr:cNvSpPr txBox="1">
          <a:spLocks noChangeArrowheads="1"/>
        </xdr:cNvSpPr>
      </xdr:nvSpPr>
      <xdr:spPr>
        <a:xfrm>
          <a:off x="4371975" y="561022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163 ...</a:t>
          </a:r>
        </a:p>
      </xdr:txBody>
    </xdr:sp>
    <xdr:clientData/>
  </xdr:oneCellAnchor>
  <xdr:oneCellAnchor>
    <xdr:from>
      <xdr:col>14</xdr:col>
      <xdr:colOff>1228725</xdr:colOff>
      <xdr:row>28</xdr:row>
      <xdr:rowOff>742950</xdr:rowOff>
    </xdr:from>
    <xdr:ext cx="1038225" cy="209550"/>
    <xdr:sp>
      <xdr:nvSpPr>
        <xdr:cNvPr id="6" name="TextBox 8"/>
        <xdr:cNvSpPr txBox="1">
          <a:spLocks noChangeArrowheads="1"/>
        </xdr:cNvSpPr>
      </xdr:nvSpPr>
      <xdr:spPr>
        <a:xfrm>
          <a:off x="6924675" y="593407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5</a:t>
          </a:r>
        </a:p>
      </xdr:txBody>
    </xdr:sp>
    <xdr:clientData/>
  </xdr:oneCellAnchor>
  <xdr:twoCellAnchor>
    <xdr:from>
      <xdr:col>20</xdr:col>
      <xdr:colOff>171450</xdr:colOff>
      <xdr:row>4</xdr:row>
      <xdr:rowOff>85725</xdr:rowOff>
    </xdr:from>
    <xdr:to>
      <xdr:col>24</xdr:col>
      <xdr:colOff>542925</xdr:colOff>
      <xdr:row>5</xdr:row>
      <xdr:rowOff>190500</xdr:rowOff>
    </xdr:to>
    <xdr:sp>
      <xdr:nvSpPr>
        <xdr:cNvPr id="7" name="TextBox 18">
          <a:hlinkClick r:id="rId1"/>
        </xdr:cNvPr>
        <xdr:cNvSpPr txBox="1">
          <a:spLocks noChangeArrowheads="1"/>
        </xdr:cNvSpPr>
      </xdr:nvSpPr>
      <xdr:spPr>
        <a:xfrm>
          <a:off x="8239125" y="828675"/>
          <a:ext cx="1381125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Volver al menú</a:t>
          </a:r>
        </a:p>
      </xdr:txBody>
    </xdr:sp>
    <xdr:clientData fPrintsWithSheet="0"/>
  </xdr:twoCellAnchor>
  <xdr:twoCellAnchor>
    <xdr:from>
      <xdr:col>3</xdr:col>
      <xdr:colOff>685800</xdr:colOff>
      <xdr:row>28</xdr:row>
      <xdr:rowOff>590550</xdr:rowOff>
    </xdr:from>
    <xdr:to>
      <xdr:col>22</xdr:col>
      <xdr:colOff>342900</xdr:colOff>
      <xdr:row>28</xdr:row>
      <xdr:rowOff>1162050</xdr:rowOff>
    </xdr:to>
    <xdr:sp>
      <xdr:nvSpPr>
        <xdr:cNvPr id="8" name="AutoShape 32"/>
        <xdr:cNvSpPr>
          <a:spLocks/>
        </xdr:cNvSpPr>
      </xdr:nvSpPr>
      <xdr:spPr>
        <a:xfrm>
          <a:off x="885825" y="5781675"/>
          <a:ext cx="8001000" cy="571500"/>
        </a:xfrm>
        <a:custGeom>
          <a:pathLst>
            <a:path h="60" w="840">
              <a:moveTo>
                <a:pt x="840" y="60"/>
              </a:moveTo>
              <a:lnTo>
                <a:pt x="420" y="0"/>
              </a:lnTo>
              <a:lnTo>
                <a:pt x="0" y="60"/>
              </a:lnTo>
              <a:lnTo>
                <a:pt x="840" y="60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4</xdr:row>
      <xdr:rowOff>66675</xdr:rowOff>
    </xdr:from>
    <xdr:to>
      <xdr:col>25</xdr:col>
      <xdr:colOff>200025</xdr:colOff>
      <xdr:row>5</xdr:row>
      <xdr:rowOff>152400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8382000" y="733425"/>
          <a:ext cx="1314450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Volver al menú</a:t>
          </a:r>
        </a:p>
      </xdr:txBody>
    </xdr:sp>
    <xdr:clientData fPrintsWithSheet="0"/>
  </xdr:twoCellAnchor>
  <xdr:oneCellAnchor>
    <xdr:from>
      <xdr:col>3</xdr:col>
      <xdr:colOff>990600</xdr:colOff>
      <xdr:row>27</xdr:row>
      <xdr:rowOff>38100</xdr:rowOff>
    </xdr:from>
    <xdr:ext cx="857250" cy="219075"/>
    <xdr:sp>
      <xdr:nvSpPr>
        <xdr:cNvPr id="2" name="tx_ladoB1"/>
        <xdr:cNvSpPr txBox="1">
          <a:spLocks noChangeArrowheads="1"/>
        </xdr:cNvSpPr>
      </xdr:nvSpPr>
      <xdr:spPr>
        <a:xfrm>
          <a:off x="1352550" y="4924425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5</a:t>
          </a:r>
        </a:p>
      </xdr:txBody>
    </xdr:sp>
    <xdr:clientData/>
  </xdr:oneCellAnchor>
  <xdr:oneCellAnchor>
    <xdr:from>
      <xdr:col>3</xdr:col>
      <xdr:colOff>285750</xdr:colOff>
      <xdr:row>28</xdr:row>
      <xdr:rowOff>1266825</xdr:rowOff>
    </xdr:from>
    <xdr:ext cx="590550" cy="190500"/>
    <xdr:sp>
      <xdr:nvSpPr>
        <xdr:cNvPr id="3" name="tx_AngA1"/>
        <xdr:cNvSpPr txBox="1">
          <a:spLocks noChangeArrowheads="1"/>
        </xdr:cNvSpPr>
      </xdr:nvSpPr>
      <xdr:spPr>
        <a:xfrm>
          <a:off x="647700" y="63150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50 ... </a:t>
          </a:r>
        </a:p>
      </xdr:txBody>
    </xdr:sp>
    <xdr:clientData/>
  </xdr:oneCellAnchor>
  <xdr:oneCellAnchor>
    <xdr:from>
      <xdr:col>11</xdr:col>
      <xdr:colOff>9525</xdr:colOff>
      <xdr:row>28</xdr:row>
      <xdr:rowOff>1304925</xdr:rowOff>
    </xdr:from>
    <xdr:ext cx="1038225" cy="209550"/>
    <xdr:sp>
      <xdr:nvSpPr>
        <xdr:cNvPr id="4" name="tx_ladoC1"/>
        <xdr:cNvSpPr txBox="1">
          <a:spLocks noChangeArrowheads="1"/>
        </xdr:cNvSpPr>
      </xdr:nvSpPr>
      <xdr:spPr>
        <a:xfrm>
          <a:off x="2667000" y="635317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4,13</a:t>
          </a:r>
        </a:p>
      </xdr:txBody>
    </xdr:sp>
    <xdr:clientData/>
  </xdr:oneCellAnchor>
  <xdr:oneCellAnchor>
    <xdr:from>
      <xdr:col>15</xdr:col>
      <xdr:colOff>171450</xdr:colOff>
      <xdr:row>28</xdr:row>
      <xdr:rowOff>1266825</xdr:rowOff>
    </xdr:from>
    <xdr:ext cx="1038225" cy="209550"/>
    <xdr:sp>
      <xdr:nvSpPr>
        <xdr:cNvPr id="5" name="tx_AngB1"/>
        <xdr:cNvSpPr txBox="1">
          <a:spLocks noChangeArrowheads="1"/>
        </xdr:cNvSpPr>
      </xdr:nvSpPr>
      <xdr:spPr>
        <a:xfrm>
          <a:off x="4095750" y="631507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75 ... </a:t>
          </a:r>
        </a:p>
      </xdr:txBody>
    </xdr:sp>
    <xdr:clientData/>
  </xdr:oneCellAnchor>
  <xdr:oneCellAnchor>
    <xdr:from>
      <xdr:col>11</xdr:col>
      <xdr:colOff>219075</xdr:colOff>
      <xdr:row>18</xdr:row>
      <xdr:rowOff>152400</xdr:rowOff>
    </xdr:from>
    <xdr:ext cx="1038225" cy="209550"/>
    <xdr:sp>
      <xdr:nvSpPr>
        <xdr:cNvPr id="6" name="tx_AngC1"/>
        <xdr:cNvSpPr txBox="1">
          <a:spLocks noChangeArrowheads="1"/>
        </xdr:cNvSpPr>
      </xdr:nvSpPr>
      <xdr:spPr>
        <a:xfrm>
          <a:off x="2876550" y="3581400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53 ...</a:t>
          </a:r>
        </a:p>
      </xdr:txBody>
    </xdr:sp>
    <xdr:clientData/>
  </xdr:oneCellAnchor>
  <xdr:oneCellAnchor>
    <xdr:from>
      <xdr:col>14</xdr:col>
      <xdr:colOff>114300</xdr:colOff>
      <xdr:row>27</xdr:row>
      <xdr:rowOff>38100</xdr:rowOff>
    </xdr:from>
    <xdr:ext cx="1038225" cy="209550"/>
    <xdr:sp>
      <xdr:nvSpPr>
        <xdr:cNvPr id="7" name="tx_ladoA1"/>
        <xdr:cNvSpPr txBox="1">
          <a:spLocks noChangeArrowheads="1"/>
        </xdr:cNvSpPr>
      </xdr:nvSpPr>
      <xdr:spPr>
        <a:xfrm>
          <a:off x="3762375" y="492442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4</a:t>
          </a:r>
        </a:p>
      </xdr:txBody>
    </xdr:sp>
    <xdr:clientData/>
  </xdr:oneCellAnchor>
  <xdr:oneCellAnchor>
    <xdr:from>
      <xdr:col>16</xdr:col>
      <xdr:colOff>1876425</xdr:colOff>
      <xdr:row>27</xdr:row>
      <xdr:rowOff>38100</xdr:rowOff>
    </xdr:from>
    <xdr:ext cx="857250" cy="219075"/>
    <xdr:sp>
      <xdr:nvSpPr>
        <xdr:cNvPr id="8" name="tx_ladoB2"/>
        <xdr:cNvSpPr txBox="1">
          <a:spLocks noChangeArrowheads="1"/>
        </xdr:cNvSpPr>
      </xdr:nvSpPr>
      <xdr:spPr>
        <a:xfrm>
          <a:off x="6000750" y="4924425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5</a:t>
          </a:r>
        </a:p>
      </xdr:txBody>
    </xdr:sp>
    <xdr:clientData/>
  </xdr:oneCellAnchor>
  <xdr:oneCellAnchor>
    <xdr:from>
      <xdr:col>16</xdr:col>
      <xdr:colOff>1171575</xdr:colOff>
      <xdr:row>28</xdr:row>
      <xdr:rowOff>1266825</xdr:rowOff>
    </xdr:from>
    <xdr:ext cx="590550" cy="190500"/>
    <xdr:sp>
      <xdr:nvSpPr>
        <xdr:cNvPr id="9" name="tx_AngA2"/>
        <xdr:cNvSpPr txBox="1">
          <a:spLocks noChangeArrowheads="1"/>
        </xdr:cNvSpPr>
      </xdr:nvSpPr>
      <xdr:spPr>
        <a:xfrm>
          <a:off x="5295900" y="631507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50 ... </a:t>
          </a:r>
        </a:p>
      </xdr:txBody>
    </xdr:sp>
    <xdr:clientData/>
  </xdr:oneCellAnchor>
  <xdr:oneCellAnchor>
    <xdr:from>
      <xdr:col>17</xdr:col>
      <xdr:colOff>152400</xdr:colOff>
      <xdr:row>28</xdr:row>
      <xdr:rowOff>1304925</xdr:rowOff>
    </xdr:from>
    <xdr:ext cx="1038225" cy="209550"/>
    <xdr:sp>
      <xdr:nvSpPr>
        <xdr:cNvPr id="10" name="tx_ladoC2"/>
        <xdr:cNvSpPr txBox="1">
          <a:spLocks noChangeArrowheads="1"/>
        </xdr:cNvSpPr>
      </xdr:nvSpPr>
      <xdr:spPr>
        <a:xfrm>
          <a:off x="6657975" y="635317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2,18</a:t>
          </a:r>
        </a:p>
      </xdr:txBody>
    </xdr:sp>
    <xdr:clientData/>
  </xdr:oneCellAnchor>
  <xdr:oneCellAnchor>
    <xdr:from>
      <xdr:col>19</xdr:col>
      <xdr:colOff>133350</xdr:colOff>
      <xdr:row>28</xdr:row>
      <xdr:rowOff>1266825</xdr:rowOff>
    </xdr:from>
    <xdr:ext cx="1038225" cy="209550"/>
    <xdr:sp>
      <xdr:nvSpPr>
        <xdr:cNvPr id="11" name="tx_AngB2"/>
        <xdr:cNvSpPr txBox="1">
          <a:spLocks noChangeArrowheads="1"/>
        </xdr:cNvSpPr>
      </xdr:nvSpPr>
      <xdr:spPr>
        <a:xfrm>
          <a:off x="7429500" y="631507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104 ... </a:t>
          </a:r>
        </a:p>
      </xdr:txBody>
    </xdr:sp>
    <xdr:clientData/>
  </xdr:oneCellAnchor>
  <xdr:oneCellAnchor>
    <xdr:from>
      <xdr:col>19</xdr:col>
      <xdr:colOff>228600</xdr:colOff>
      <xdr:row>18</xdr:row>
      <xdr:rowOff>152400</xdr:rowOff>
    </xdr:from>
    <xdr:ext cx="1038225" cy="209550"/>
    <xdr:sp>
      <xdr:nvSpPr>
        <xdr:cNvPr id="12" name="tx_AngC2"/>
        <xdr:cNvSpPr txBox="1">
          <a:spLocks noChangeArrowheads="1"/>
        </xdr:cNvSpPr>
      </xdr:nvSpPr>
      <xdr:spPr>
        <a:xfrm>
          <a:off x="7524750" y="3581400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24 ...</a:t>
          </a:r>
        </a:p>
      </xdr:txBody>
    </xdr:sp>
    <xdr:clientData/>
  </xdr:oneCellAnchor>
  <xdr:oneCellAnchor>
    <xdr:from>
      <xdr:col>20</xdr:col>
      <xdr:colOff>66675</xdr:colOff>
      <xdr:row>27</xdr:row>
      <xdr:rowOff>38100</xdr:rowOff>
    </xdr:from>
    <xdr:ext cx="1038225" cy="209550"/>
    <xdr:sp>
      <xdr:nvSpPr>
        <xdr:cNvPr id="13" name="tx_ladoA2"/>
        <xdr:cNvSpPr txBox="1">
          <a:spLocks noChangeArrowheads="1"/>
        </xdr:cNvSpPr>
      </xdr:nvSpPr>
      <xdr:spPr>
        <a:xfrm>
          <a:off x="7753350" y="492442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4</a:t>
          </a:r>
        </a:p>
      </xdr:txBody>
    </xdr:sp>
    <xdr:clientData/>
  </xdr:oneCellAnchor>
  <xdr:twoCellAnchor>
    <xdr:from>
      <xdr:col>3</xdr:col>
      <xdr:colOff>914400</xdr:colOff>
      <xdr:row>19</xdr:row>
      <xdr:rowOff>152400</xdr:rowOff>
    </xdr:from>
    <xdr:to>
      <xdr:col>15</xdr:col>
      <xdr:colOff>133350</xdr:colOff>
      <xdr:row>28</xdr:row>
      <xdr:rowOff>1304925</xdr:rowOff>
    </xdr:to>
    <xdr:sp>
      <xdr:nvSpPr>
        <xdr:cNvPr id="14" name="AutoShape 64"/>
        <xdr:cNvSpPr>
          <a:spLocks/>
        </xdr:cNvSpPr>
      </xdr:nvSpPr>
      <xdr:spPr>
        <a:xfrm>
          <a:off x="1276350" y="3743325"/>
          <a:ext cx="2781300" cy="2609850"/>
        </a:xfrm>
        <a:custGeom>
          <a:pathLst>
            <a:path h="274" w="292">
              <a:moveTo>
                <a:pt x="292" y="274"/>
              </a:moveTo>
              <a:lnTo>
                <a:pt x="223" y="0"/>
              </a:lnTo>
              <a:lnTo>
                <a:pt x="0" y="274"/>
              </a:lnTo>
              <a:lnTo>
                <a:pt x="292" y="274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1800225</xdr:colOff>
      <xdr:row>19</xdr:row>
      <xdr:rowOff>152400</xdr:rowOff>
    </xdr:from>
    <xdr:to>
      <xdr:col>20</xdr:col>
      <xdr:colOff>361950</xdr:colOff>
      <xdr:row>28</xdr:row>
      <xdr:rowOff>1304925</xdr:rowOff>
    </xdr:to>
    <xdr:sp>
      <xdr:nvSpPr>
        <xdr:cNvPr id="15" name="AutoShape 65"/>
        <xdr:cNvSpPr>
          <a:spLocks/>
        </xdr:cNvSpPr>
      </xdr:nvSpPr>
      <xdr:spPr>
        <a:xfrm>
          <a:off x="5924550" y="3743325"/>
          <a:ext cx="2124075" cy="2609850"/>
        </a:xfrm>
        <a:custGeom>
          <a:pathLst>
            <a:path h="274" w="223">
              <a:moveTo>
                <a:pt x="154" y="274"/>
              </a:moveTo>
              <a:lnTo>
                <a:pt x="223" y="0"/>
              </a:lnTo>
              <a:lnTo>
                <a:pt x="0" y="274"/>
              </a:lnTo>
              <a:lnTo>
                <a:pt x="154" y="274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U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8515625" style="6" customWidth="1"/>
    <col min="2" max="2" width="2.57421875" style="6" customWidth="1"/>
    <col min="3" max="3" width="4.28125" style="6" customWidth="1"/>
    <col min="4" max="4" width="2.7109375" style="6" customWidth="1"/>
    <col min="5" max="5" width="38.421875" style="6" customWidth="1"/>
    <col min="6" max="6" width="3.28125" style="6" customWidth="1"/>
    <col min="7" max="7" width="2.28125" style="6" customWidth="1"/>
    <col min="8" max="8" width="1.7109375" style="6" customWidth="1"/>
    <col min="9" max="9" width="1.8515625" style="6" customWidth="1"/>
    <col min="10" max="10" width="2.57421875" style="6" customWidth="1"/>
    <col min="11" max="11" width="28.421875" style="6" customWidth="1"/>
    <col min="12" max="12" width="22.421875" style="6" customWidth="1"/>
    <col min="13" max="13" width="12.57421875" style="6" customWidth="1"/>
    <col min="14" max="14" width="1.1484375" style="6" customWidth="1"/>
    <col min="15" max="15" width="14.421875" style="6" customWidth="1"/>
    <col min="16" max="16" width="1.28515625" style="6" customWidth="1"/>
    <col min="17" max="16384" width="11.57421875" style="6" customWidth="1"/>
  </cols>
  <sheetData>
    <row r="1" spans="1:21" ht="12.75">
      <c r="A1" s="91"/>
      <c r="U1" s="92"/>
    </row>
    <row r="2" spans="1:13" ht="9.7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3:12" ht="18.75" customHeight="1">
      <c r="C3" s="111" t="s">
        <v>9</v>
      </c>
      <c r="D3" s="112"/>
      <c r="E3" s="112"/>
      <c r="F3" s="112"/>
      <c r="G3" s="112"/>
      <c r="H3" s="112"/>
      <c r="I3" s="112"/>
      <c r="J3" s="112"/>
      <c r="K3" s="112"/>
      <c r="L3" s="113"/>
    </row>
    <row r="4" spans="3:12" ht="21" customHeight="1" thickBot="1">
      <c r="C4" s="114"/>
      <c r="D4" s="115"/>
      <c r="E4" s="115"/>
      <c r="F4" s="115"/>
      <c r="G4" s="115"/>
      <c r="H4" s="115"/>
      <c r="I4" s="115"/>
      <c r="J4" s="115"/>
      <c r="K4" s="115"/>
      <c r="L4" s="116"/>
    </row>
    <row r="5" ht="10.5" customHeight="1" hidden="1"/>
    <row r="6" spans="5:10" ht="11.25" customHeight="1" hidden="1">
      <c r="E6" s="10"/>
      <c r="F6" s="10"/>
      <c r="G6" s="10"/>
      <c r="H6" s="10"/>
      <c r="I6" s="10"/>
      <c r="J6" s="10"/>
    </row>
    <row r="7" spans="5:10" ht="12.75" hidden="1">
      <c r="E7" s="10"/>
      <c r="F7" s="10"/>
      <c r="G7" s="10"/>
      <c r="H7" s="10"/>
      <c r="I7" s="10"/>
      <c r="J7" s="10"/>
    </row>
    <row r="8" spans="5:10" ht="13.5" hidden="1" thickBot="1">
      <c r="E8" s="10"/>
      <c r="F8" s="10"/>
      <c r="G8" s="10"/>
      <c r="H8" s="10"/>
      <c r="I8" s="10"/>
      <c r="J8" s="10"/>
    </row>
    <row r="9" spans="3:12" ht="12.75">
      <c r="C9" s="93"/>
      <c r="D9" s="94"/>
      <c r="E9" s="94"/>
      <c r="F9" s="94"/>
      <c r="G9" s="94"/>
      <c r="H9" s="95"/>
      <c r="I9" s="93"/>
      <c r="J9" s="94"/>
      <c r="K9" s="94"/>
      <c r="L9" s="95"/>
    </row>
    <row r="10" spans="3:12" ht="12.75">
      <c r="C10" s="96"/>
      <c r="D10" s="34" t="s">
        <v>63</v>
      </c>
      <c r="F10" s="10"/>
      <c r="G10" s="10"/>
      <c r="H10" s="97"/>
      <c r="I10" s="96"/>
      <c r="J10" s="34" t="s">
        <v>66</v>
      </c>
      <c r="L10" s="97"/>
    </row>
    <row r="11" spans="3:12" ht="12.75">
      <c r="C11" s="96"/>
      <c r="D11" s="10" t="s">
        <v>68</v>
      </c>
      <c r="F11" s="10"/>
      <c r="G11" s="10"/>
      <c r="H11" s="97"/>
      <c r="I11" s="96"/>
      <c r="J11" s="10" t="s">
        <v>67</v>
      </c>
      <c r="L11" s="97"/>
    </row>
    <row r="12" spans="3:12" ht="63" customHeight="1">
      <c r="C12" s="96"/>
      <c r="D12" s="10"/>
      <c r="E12" s="98"/>
      <c r="F12" s="10"/>
      <c r="G12" s="10"/>
      <c r="H12" s="97"/>
      <c r="I12" s="96"/>
      <c r="J12" s="10"/>
      <c r="K12" s="99"/>
      <c r="L12" s="97"/>
    </row>
    <row r="13" spans="3:12" ht="12.75">
      <c r="C13" s="96"/>
      <c r="D13" s="10"/>
      <c r="E13" s="10"/>
      <c r="F13" s="10"/>
      <c r="G13" s="10"/>
      <c r="H13" s="97"/>
      <c r="I13" s="96"/>
      <c r="J13" s="10"/>
      <c r="K13" s="10"/>
      <c r="L13" s="97"/>
    </row>
    <row r="14" spans="3:12" ht="54" customHeight="1">
      <c r="C14" s="96"/>
      <c r="D14" s="10"/>
      <c r="E14" s="98"/>
      <c r="F14" s="10"/>
      <c r="G14" s="10"/>
      <c r="H14" s="97"/>
      <c r="I14" s="96"/>
      <c r="J14" s="10"/>
      <c r="K14" s="10"/>
      <c r="L14" s="97"/>
    </row>
    <row r="15" spans="3:12" ht="6.75" customHeight="1" thickBot="1">
      <c r="C15" s="100"/>
      <c r="D15" s="101"/>
      <c r="E15" s="101"/>
      <c r="F15" s="101"/>
      <c r="G15" s="101"/>
      <c r="H15" s="102"/>
      <c r="I15" s="100"/>
      <c r="J15" s="101"/>
      <c r="K15" s="101"/>
      <c r="L15" s="102"/>
    </row>
    <row r="16" spans="3:12" ht="12.75">
      <c r="C16" s="93"/>
      <c r="D16" s="94"/>
      <c r="F16" s="94"/>
      <c r="G16" s="94"/>
      <c r="H16" s="95"/>
      <c r="I16" s="93"/>
      <c r="J16" s="94"/>
      <c r="L16" s="95"/>
    </row>
    <row r="17" spans="3:12" ht="12.75">
      <c r="C17" s="96"/>
      <c r="D17" s="34" t="s">
        <v>64</v>
      </c>
      <c r="F17" s="10"/>
      <c r="G17" s="10"/>
      <c r="H17" s="97"/>
      <c r="I17" s="96"/>
      <c r="J17" s="34" t="s">
        <v>69</v>
      </c>
      <c r="L17" s="97"/>
    </row>
    <row r="18" spans="3:12" ht="12.75">
      <c r="C18" s="96"/>
      <c r="D18" s="10" t="s">
        <v>65</v>
      </c>
      <c r="F18" s="10"/>
      <c r="G18" s="10"/>
      <c r="H18" s="97"/>
      <c r="I18" s="96"/>
      <c r="J18" s="10" t="s">
        <v>70</v>
      </c>
      <c r="L18" s="97"/>
    </row>
    <row r="19" spans="3:12" ht="24.75" customHeight="1">
      <c r="C19" s="96"/>
      <c r="D19" s="10"/>
      <c r="E19" s="10"/>
      <c r="F19" s="10"/>
      <c r="G19" s="10"/>
      <c r="H19" s="97"/>
      <c r="I19" s="96"/>
      <c r="J19" s="10"/>
      <c r="K19" s="10"/>
      <c r="L19" s="97"/>
    </row>
    <row r="20" spans="3:12" ht="12.75">
      <c r="C20" s="96"/>
      <c r="D20" s="10"/>
      <c r="E20" s="10"/>
      <c r="F20" s="10"/>
      <c r="G20" s="10"/>
      <c r="H20" s="97"/>
      <c r="I20" s="96"/>
      <c r="J20" s="10"/>
      <c r="K20" s="10"/>
      <c r="L20" s="97"/>
    </row>
    <row r="21" spans="3:12" ht="12.75">
      <c r="C21" s="96"/>
      <c r="D21" s="10"/>
      <c r="E21" s="10"/>
      <c r="F21" s="10"/>
      <c r="G21" s="10"/>
      <c r="H21" s="97"/>
      <c r="I21" s="96"/>
      <c r="J21" s="10"/>
      <c r="K21" s="10"/>
      <c r="L21" s="97"/>
    </row>
    <row r="22" spans="3:12" ht="12.75">
      <c r="C22" s="96"/>
      <c r="D22" s="10"/>
      <c r="E22" s="10"/>
      <c r="F22" s="10"/>
      <c r="G22" s="10"/>
      <c r="H22" s="97"/>
      <c r="I22" s="96"/>
      <c r="J22" s="10"/>
      <c r="K22" s="10"/>
      <c r="L22" s="97"/>
    </row>
    <row r="23" spans="3:12" ht="12.75">
      <c r="C23" s="96"/>
      <c r="D23" s="10"/>
      <c r="E23" s="10"/>
      <c r="F23" s="10"/>
      <c r="G23" s="10"/>
      <c r="H23" s="97"/>
      <c r="I23" s="96"/>
      <c r="J23" s="10"/>
      <c r="K23" s="10"/>
      <c r="L23" s="97"/>
    </row>
    <row r="24" spans="3:12" ht="12.75">
      <c r="C24" s="96"/>
      <c r="D24" s="10"/>
      <c r="E24" s="10"/>
      <c r="F24" s="10"/>
      <c r="G24" s="10"/>
      <c r="H24" s="97"/>
      <c r="I24" s="96"/>
      <c r="J24" s="10"/>
      <c r="K24" s="10"/>
      <c r="L24" s="97"/>
    </row>
    <row r="25" spans="3:12" ht="12.75">
      <c r="C25" s="96"/>
      <c r="D25" s="10"/>
      <c r="E25" s="10"/>
      <c r="F25" s="10"/>
      <c r="G25" s="10"/>
      <c r="H25" s="97"/>
      <c r="I25" s="96"/>
      <c r="J25" s="10"/>
      <c r="K25" s="10"/>
      <c r="L25" s="97"/>
    </row>
    <row r="26" spans="3:12" ht="12.75">
      <c r="C26" s="96"/>
      <c r="D26" s="10"/>
      <c r="E26" s="10"/>
      <c r="F26" s="10"/>
      <c r="G26" s="10"/>
      <c r="H26" s="97"/>
      <c r="I26" s="96"/>
      <c r="J26" s="10"/>
      <c r="K26" s="10"/>
      <c r="L26" s="97"/>
    </row>
    <row r="27" spans="3:12" ht="27" customHeight="1" thickBot="1">
      <c r="C27" s="100"/>
      <c r="D27" s="101"/>
      <c r="E27" s="101"/>
      <c r="F27" s="101"/>
      <c r="G27" s="101"/>
      <c r="H27" s="102"/>
      <c r="I27" s="100"/>
      <c r="J27" s="101"/>
      <c r="K27" s="101"/>
      <c r="L27" s="102"/>
    </row>
  </sheetData>
  <sheetProtection sheet="1" objects="1" scenarios="1" selectLockedCells="1" selectUnlockedCells="1"/>
  <mergeCells count="1">
    <mergeCell ref="C3:L4"/>
  </mergeCells>
  <printOptions horizontalCentered="1" verticalCentered="1"/>
  <pageMargins left="0.7874015748031497" right="0.7874015748031497" top="0.6692913385826772" bottom="1.062992125984252" header="0.35433070866141736" footer="0.7874015748031497"/>
  <pageSetup firstPageNumber="1" useFirstPageNumber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2:AH27"/>
  <sheetViews>
    <sheetView showGridLines="0" zoomScale="90" zoomScaleNormal="90" workbookViewId="0" topLeftCell="A1">
      <selection activeCell="E11" sqref="E11:G11"/>
    </sheetView>
  </sheetViews>
  <sheetFormatPr defaultColWidth="11.57421875" defaultRowHeight="12.75"/>
  <cols>
    <col min="1" max="3" width="1.7109375" style="6" customWidth="1"/>
    <col min="4" max="4" width="15.140625" style="6" customWidth="1"/>
    <col min="5" max="5" width="4.421875" style="6" customWidth="1"/>
    <col min="6" max="6" width="1.28515625" style="6" customWidth="1"/>
    <col min="7" max="7" width="3.28125" style="6" customWidth="1"/>
    <col min="8" max="8" width="1.1484375" style="6" customWidth="1"/>
    <col min="9" max="9" width="3.28125" style="6" customWidth="1"/>
    <col min="10" max="10" width="1.57421875" style="6" customWidth="1"/>
    <col min="11" max="11" width="2.140625" style="6" customWidth="1"/>
    <col min="12" max="12" width="6.421875" style="6" customWidth="1"/>
    <col min="13" max="13" width="17.140625" style="6" customWidth="1"/>
    <col min="14" max="14" width="2.00390625" style="6" customWidth="1"/>
    <col min="15" max="15" width="2.8515625" style="6" customWidth="1"/>
    <col min="16" max="16" width="31.140625" style="6" customWidth="1"/>
    <col min="17" max="17" width="5.8515625" style="6" customWidth="1"/>
    <col min="18" max="18" width="4.00390625" style="6" customWidth="1"/>
    <col min="19" max="19" width="1.57421875" style="6" customWidth="1"/>
    <col min="20" max="20" width="5.00390625" style="6" customWidth="1"/>
    <col min="21" max="22" width="1.8515625" style="6" customWidth="1"/>
    <col min="23" max="23" width="3.57421875" style="6" customWidth="1"/>
    <col min="24" max="24" width="2.140625" style="6" customWidth="1"/>
    <col min="25" max="25" width="3.140625" style="6" customWidth="1"/>
    <col min="26" max="26" width="17.00390625" style="6" customWidth="1"/>
    <col min="27" max="27" width="1.7109375" style="6" customWidth="1"/>
    <col min="28" max="29" width="5.00390625" style="6" hidden="1" customWidth="1"/>
    <col min="30" max="30" width="7.421875" style="6" hidden="1" customWidth="1"/>
    <col min="31" max="31" width="6.00390625" style="6" hidden="1" customWidth="1"/>
    <col min="32" max="33" width="0" style="6" hidden="1" customWidth="1"/>
    <col min="34" max="111" width="11.57421875" style="6" customWidth="1"/>
    <col min="112" max="112" width="13.28125" style="6" customWidth="1"/>
    <col min="113" max="16384" width="11.57421875" style="6" customWidth="1"/>
  </cols>
  <sheetData>
    <row r="1" ht="12" customHeight="1" thickBot="1"/>
    <row r="2" spans="3:34" ht="27" customHeight="1">
      <c r="C2" s="117" t="s">
        <v>71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9"/>
      <c r="AB2" s="10"/>
      <c r="AC2" s="10"/>
      <c r="AD2" s="10"/>
      <c r="AE2" s="10"/>
      <c r="AF2" s="10"/>
      <c r="AG2" s="10"/>
      <c r="AH2" s="10"/>
    </row>
    <row r="3" spans="3:34" ht="12.75" customHeight="1"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2"/>
      <c r="AB3" s="83">
        <f>E13+G13/60+I13/(60*60)</f>
        <v>90</v>
      </c>
      <c r="AC3" s="13"/>
      <c r="AD3" s="13"/>
      <c r="AE3" s="13"/>
      <c r="AF3" s="13"/>
      <c r="AG3" s="13"/>
      <c r="AH3" s="13"/>
    </row>
    <row r="4" spans="3:34" ht="12" customHeight="1" thickBot="1"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5"/>
      <c r="AB4" s="83">
        <f>E15+G15/60+I15/(60*60)</f>
        <v>36.86666666666667</v>
      </c>
      <c r="AC4" s="13"/>
      <c r="AD4" s="13"/>
      <c r="AE4" s="13"/>
      <c r="AF4" s="13"/>
      <c r="AG4" s="13"/>
      <c r="AH4" s="13"/>
    </row>
    <row r="5" ht="14.25" customHeight="1">
      <c r="AB5" s="15">
        <f>AB3*PI()/180</f>
        <v>1.5707963267948966</v>
      </c>
    </row>
    <row r="6" spans="6:28" ht="12.75"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B6" s="15">
        <f>AB4*PI()/180</f>
        <v>0.6434447175685761</v>
      </c>
    </row>
    <row r="7" spans="3:28" ht="30" customHeight="1">
      <c r="C7" s="130" t="s">
        <v>7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 t="s">
        <v>6</v>
      </c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39"/>
      <c r="AB7" s="6">
        <f>AB5+AB6</f>
        <v>2.214241044363473</v>
      </c>
    </row>
    <row r="8" spans="3:28" ht="15" customHeight="1"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  <c r="AB8" s="6">
        <f>TRUNC(180*$AB$7/PI(),0)</f>
        <v>126</v>
      </c>
    </row>
    <row r="9" spans="3:28" ht="18" customHeight="1">
      <c r="C9" s="11"/>
      <c r="D9" s="22" t="s">
        <v>10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26" t="str">
        <f>IF(OR($E$10&lt;&gt;"",$E$12&lt;&gt;"",$E$14&lt;&gt;""),"",IF(OR(AB5=PI()/2,AB6=PI()/2,AB5+AB6=PI()/2),"El triángulo es rectángulo",IF(AND(AB6&lt;PI()/2,AB5&lt;PI()/2,(AB5+AB6)&gt;PI()/2),"El triángulo es acutángulo","El triángulo es obtusángulo")))</f>
        <v>El triángulo es rectángulo</v>
      </c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23"/>
      <c r="AB9" s="6">
        <f>TRUNC((180*$AB$7/PI()-$AB$8)*60,0)</f>
        <v>52</v>
      </c>
    </row>
    <row r="10" spans="3:28" ht="15" customHeight="1" thickBot="1">
      <c r="C10" s="11"/>
      <c r="D10" s="10"/>
      <c r="E10" s="24">
        <f>IF($E$11&lt;=0,"El valor del lado debe ser positivo","")</f>
      </c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23"/>
      <c r="AB10" s="6">
        <f>ROUND(((180*$AB$7/PI()-$AB$8)*60-$AB$9)*60,0)</f>
        <v>0</v>
      </c>
    </row>
    <row r="11" spans="3:32" ht="15" customHeight="1" thickBot="1">
      <c r="C11" s="11"/>
      <c r="D11" s="25" t="s">
        <v>33</v>
      </c>
      <c r="E11" s="127">
        <v>5</v>
      </c>
      <c r="F11" s="128"/>
      <c r="G11" s="129"/>
      <c r="H11" s="10" t="s">
        <v>8</v>
      </c>
      <c r="I11" s="10"/>
      <c r="J11" s="10"/>
      <c r="K11" s="10"/>
      <c r="L11" s="10"/>
      <c r="M11" s="10"/>
      <c r="N11" s="10"/>
      <c r="O11" s="11"/>
      <c r="P11" s="76" t="s">
        <v>54</v>
      </c>
      <c r="Q11" s="77" t="s">
        <v>28</v>
      </c>
      <c r="R11" s="78"/>
      <c r="S11" s="78"/>
      <c r="T11" s="78"/>
      <c r="U11" s="78"/>
      <c r="V11" s="78"/>
      <c r="W11" s="78"/>
      <c r="X11" s="78"/>
      <c r="Y11" s="78"/>
      <c r="Z11" s="79"/>
      <c r="AA11" s="23"/>
      <c r="AB11" s="15"/>
      <c r="AD11" s="135" t="s">
        <v>15</v>
      </c>
      <c r="AE11" s="135"/>
      <c r="AF11" s="31" t="s">
        <v>14</v>
      </c>
    </row>
    <row r="12" spans="3:32" ht="15" customHeight="1" thickBot="1">
      <c r="C12" s="11"/>
      <c r="D12" s="10"/>
      <c r="E12" s="24">
        <f>IF(OR(E13&lt;&gt;INT(E13),G13&lt;&gt;INT(G13),I13&lt;&gt;INT(I13)),"Solo acepta valores enteros para los grados, los minutos y los segundos",IF(OR(G13&lt;0,G13&gt;59,I13&lt;0,I13&gt;59),"Los minutos y los segundos deben estar comprendidos entre 0 y 59",IF(OR(AB5&gt;=PI(),$AB$5&lt;=0),"El ángulo debe ser mayor que 0º y menor que 180º","")))</f>
      </c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23"/>
      <c r="AB12" s="15"/>
      <c r="AC12" s="6">
        <v>119.5</v>
      </c>
      <c r="AD12" s="6">
        <v>53.13333333333333</v>
      </c>
      <c r="AE12" s="7">
        <f>RADIANS(AD12)</f>
        <v>0.9273516092263204</v>
      </c>
      <c r="AF12" s="84">
        <f>E11</f>
        <v>5</v>
      </c>
    </row>
    <row r="13" spans="1:32" ht="15" customHeight="1" thickBot="1">
      <c r="A13" s="26">
        <f>IF(OR($E$10&lt;&gt;"",$E$12&lt;&gt;"",$E$14&lt;&gt;""),"X","")</f>
      </c>
      <c r="C13" s="11"/>
      <c r="D13" s="25" t="s">
        <v>34</v>
      </c>
      <c r="E13" s="37">
        <v>90</v>
      </c>
      <c r="F13" s="10" t="s">
        <v>0</v>
      </c>
      <c r="G13" s="38">
        <v>0</v>
      </c>
      <c r="H13" s="27" t="s">
        <v>3</v>
      </c>
      <c r="I13" s="38">
        <v>0</v>
      </c>
      <c r="J13" s="10" t="s">
        <v>4</v>
      </c>
      <c r="K13" s="28" t="s">
        <v>2</v>
      </c>
      <c r="L13" s="29">
        <f>IF($E$12&lt;&gt;"","",AB5)</f>
        <v>1.5707963267948966</v>
      </c>
      <c r="M13" s="30" t="s">
        <v>1</v>
      </c>
      <c r="O13" s="11"/>
      <c r="P13" s="76" t="s">
        <v>55</v>
      </c>
      <c r="Q13" s="77" t="s">
        <v>61</v>
      </c>
      <c r="R13" s="78"/>
      <c r="S13" s="78"/>
      <c r="T13" s="78"/>
      <c r="U13" s="78"/>
      <c r="V13" s="78"/>
      <c r="W13" s="78"/>
      <c r="X13" s="78"/>
      <c r="Y13" s="78"/>
      <c r="Z13" s="79"/>
      <c r="AA13" s="23"/>
      <c r="AB13" s="6">
        <f>$E$11*SIN(AB5)/SIN($AB$7)</f>
        <v>6.249735687249997</v>
      </c>
      <c r="AD13" s="135" t="s">
        <v>16</v>
      </c>
      <c r="AE13" s="135"/>
      <c r="AF13" s="31" t="s">
        <v>18</v>
      </c>
    </row>
    <row r="14" spans="3:32" ht="15" customHeight="1" thickBot="1">
      <c r="C14" s="11"/>
      <c r="D14" s="10"/>
      <c r="E14" s="24">
        <f>IF(OR(E15&lt;&gt;INT(E15),G15&lt;&gt;INT(G15),I15&lt;&gt;INT(I15)),"Solo acepta valores enteros para los grados, los minutos y los segundos",IF(OR(G15&lt;0,G15&gt;59,I15&lt;0,I15&gt;59),"Los minutos y los segundos deben estar comprendidos entre 0 y 59",IF(OR(AB6&gt;=PI(),$AB$6&lt;=0),"El ángulo debe ser mayor que 0º y menor que 180º",IF(AB5+AB6&gt;=PI(),"Los ángulos deben sumar menos de 180º",""))))</f>
      </c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23"/>
      <c r="AB14" s="6">
        <f>$E$11*SIN(AB6)/SIN($AB$7)</f>
        <v>3.74955946218835</v>
      </c>
      <c r="AD14" s="6">
        <f>AB3</f>
        <v>90</v>
      </c>
      <c r="AE14" s="7">
        <f>RADIANS(AD14)</f>
        <v>1.5707963267948966</v>
      </c>
      <c r="AF14" s="6">
        <f>AB13</f>
        <v>6.249735687249997</v>
      </c>
    </row>
    <row r="15" spans="3:32" ht="15" customHeight="1" thickBot="1">
      <c r="C15" s="11"/>
      <c r="D15" s="25" t="s">
        <v>35</v>
      </c>
      <c r="E15" s="37">
        <v>36</v>
      </c>
      <c r="F15" s="10" t="s">
        <v>0</v>
      </c>
      <c r="G15" s="38">
        <v>52</v>
      </c>
      <c r="H15" s="27" t="s">
        <v>3</v>
      </c>
      <c r="I15" s="38"/>
      <c r="J15" s="10" t="s">
        <v>4</v>
      </c>
      <c r="K15" s="28" t="s">
        <v>2</v>
      </c>
      <c r="L15" s="29">
        <f>IF($E$14&lt;&gt;"","",AB6)</f>
        <v>0.6434447175685761</v>
      </c>
      <c r="M15" s="30" t="s">
        <v>1</v>
      </c>
      <c r="O15" s="11"/>
      <c r="P15" s="76" t="s">
        <v>56</v>
      </c>
      <c r="Q15" s="80" t="s">
        <v>62</v>
      </c>
      <c r="R15" s="78"/>
      <c r="S15" s="81"/>
      <c r="T15" s="78"/>
      <c r="U15" s="78"/>
      <c r="V15" s="82"/>
      <c r="W15" s="78"/>
      <c r="X15" s="78"/>
      <c r="Y15" s="78"/>
      <c r="Z15" s="79"/>
      <c r="AA15" s="23"/>
      <c r="AD15" s="135" t="s">
        <v>17</v>
      </c>
      <c r="AE15" s="135"/>
      <c r="AF15" s="31" t="s">
        <v>19</v>
      </c>
    </row>
    <row r="16" spans="3:32" ht="15" customHeight="1">
      <c r="C16" s="1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6"/>
      <c r="AD16" s="6">
        <f>AB4</f>
        <v>36.86666666666667</v>
      </c>
      <c r="AE16" s="7">
        <f>RADIANS(AD16)</f>
        <v>0.6434447175685761</v>
      </c>
      <c r="AF16" s="6">
        <f>AB14</f>
        <v>3.74955946218835</v>
      </c>
    </row>
    <row r="17" spans="3:27" ht="15" customHeight="1">
      <c r="C17" s="11"/>
      <c r="D17" s="87"/>
      <c r="E17" s="87"/>
      <c r="F17" s="87"/>
      <c r="G17" s="87"/>
      <c r="H17" s="87"/>
      <c r="I17" s="87"/>
      <c r="J17" s="87"/>
      <c r="K17" s="87"/>
      <c r="L17" s="87"/>
      <c r="M17" s="86"/>
      <c r="N17" s="86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23"/>
    </row>
    <row r="18" spans="3:27" ht="15" customHeight="1">
      <c r="C18" s="11"/>
      <c r="D18" s="10"/>
      <c r="E18" s="10"/>
      <c r="F18" s="10"/>
      <c r="G18" s="28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23"/>
    </row>
    <row r="19" spans="3:27" ht="15" customHeight="1">
      <c r="C19" s="11"/>
      <c r="D19" s="33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23"/>
    </row>
    <row r="20" spans="3:27" ht="15" customHeight="1">
      <c r="C20" s="11"/>
      <c r="D20" s="10"/>
      <c r="E20" s="10"/>
      <c r="F20" s="10"/>
      <c r="G20" s="10"/>
      <c r="H20" s="10"/>
      <c r="I20" s="10"/>
      <c r="J20" s="10"/>
      <c r="K20" s="10"/>
      <c r="L20" s="34"/>
      <c r="M20" s="34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23"/>
    </row>
    <row r="21" spans="3:27" ht="15" customHeight="1"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34">
        <f>IF(OR($E$10&lt;&gt;"",$E$12&lt;&gt;"",$E$14&lt;&gt;""),"No hay triángulo","")</f>
      </c>
      <c r="R21" s="134"/>
      <c r="S21" s="134"/>
      <c r="T21" s="134"/>
      <c r="U21" s="134"/>
      <c r="V21" s="134"/>
      <c r="W21" s="134"/>
      <c r="X21" s="134"/>
      <c r="Y21" s="134"/>
      <c r="Z21" s="10"/>
      <c r="AA21" s="23"/>
    </row>
    <row r="22" spans="3:27" ht="15" customHeight="1">
      <c r="C22" s="11"/>
      <c r="N22" s="28"/>
      <c r="O22" s="10"/>
      <c r="P22" s="10"/>
      <c r="Q22" s="134"/>
      <c r="R22" s="134"/>
      <c r="S22" s="134"/>
      <c r="T22" s="134"/>
      <c r="U22" s="134"/>
      <c r="V22" s="134"/>
      <c r="W22" s="134"/>
      <c r="X22" s="134"/>
      <c r="Y22" s="134"/>
      <c r="Z22" s="10"/>
      <c r="AA22" s="23"/>
    </row>
    <row r="23" spans="3:27" ht="15" customHeight="1"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34"/>
      <c r="R23" s="134"/>
      <c r="S23" s="134"/>
      <c r="T23" s="134"/>
      <c r="U23" s="134"/>
      <c r="V23" s="134"/>
      <c r="W23" s="134"/>
      <c r="X23" s="134"/>
      <c r="Y23" s="134"/>
      <c r="Z23" s="10"/>
      <c r="AA23" s="23"/>
    </row>
    <row r="24" spans="3:27" ht="15" customHeight="1"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23"/>
    </row>
    <row r="25" spans="3:27" ht="15" customHeight="1"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23"/>
    </row>
    <row r="26" spans="3:27" ht="15" customHeight="1"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23"/>
    </row>
    <row r="27" spans="3:27" ht="109.5" customHeight="1">
      <c r="C27" s="1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6"/>
    </row>
    <row r="28" ht="7.5" customHeight="1"/>
  </sheetData>
  <sheetProtection/>
  <mergeCells count="9">
    <mergeCell ref="Q21:Y23"/>
    <mergeCell ref="AD11:AE11"/>
    <mergeCell ref="AD13:AE13"/>
    <mergeCell ref="AD15:AE15"/>
    <mergeCell ref="C2:AA4"/>
    <mergeCell ref="P9:Z9"/>
    <mergeCell ref="E11:G11"/>
    <mergeCell ref="C7:N7"/>
    <mergeCell ref="O7:Z7"/>
  </mergeCells>
  <conditionalFormatting sqref="E15">
    <cfRule type="expression" priority="1" dxfId="0" stopIfTrue="1">
      <formula>OR($AB$12&gt;=90,$AB$12&lt;0,$E$15&lt;&gt;INT($E$15))</formula>
    </cfRule>
  </conditionalFormatting>
  <conditionalFormatting sqref="G15">
    <cfRule type="expression" priority="2" dxfId="0" stopIfTrue="1">
      <formula>OR($AB$109&gt;=90,$AB$12&lt;0,$G$15&lt;&gt;INT($G$15),$G$15&gt;59,$G$15&lt;0)</formula>
    </cfRule>
  </conditionalFormatting>
  <conditionalFormatting sqref="I15 I13">
    <cfRule type="expression" priority="3" dxfId="0" stopIfTrue="1">
      <formula>OR($AB$12&gt;=90,$AB$12&lt;0,$I$15&lt;&gt;INT($I$15),$I$15&gt;59,$I$15&lt;0)</formula>
    </cfRule>
  </conditionalFormatting>
  <conditionalFormatting sqref="E11:G11">
    <cfRule type="cellIs" priority="4" dxfId="0" operator="lessThanOrEqual" stopIfTrue="1">
      <formula>0</formula>
    </cfRule>
  </conditionalFormatting>
  <conditionalFormatting sqref="E13">
    <cfRule type="expression" priority="5" dxfId="1" stopIfTrue="1">
      <formula>OR($AB$12&gt;=90,$AB$12&lt;0,$E$15&lt;&gt;INT($E$15))</formula>
    </cfRule>
  </conditionalFormatting>
  <conditionalFormatting sqref="G13">
    <cfRule type="expression" priority="6" dxfId="1" stopIfTrue="1">
      <formula>OR($AB$109&gt;=90,$AB$12&lt;0,$G$15&lt;&gt;INT($G$15),$G$15&gt;59,$G$15&lt;0)</formula>
    </cfRule>
  </conditionalFormatting>
  <conditionalFormatting sqref="Q21:Y23">
    <cfRule type="expression" priority="7" dxfId="1" stopIfTrue="1">
      <formula>Q21&lt;&gt;""</formula>
    </cfRule>
  </conditionalFormatting>
  <conditionalFormatting sqref="P9:Z9">
    <cfRule type="expression" priority="8" dxfId="2" stopIfTrue="1">
      <formula>$P$9&lt;&gt;""</formula>
    </cfRule>
  </conditionalFormatting>
  <printOptions/>
  <pageMargins left="0.1968503937007874" right="0.1968503937007874" top="0.31496062992125984" bottom="0.6692913385826772" header="0.2362204724409449" footer="0.5511811023622047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DG29"/>
  <sheetViews>
    <sheetView showGridLines="0" zoomScale="90" zoomScaleNormal="90" workbookViewId="0" topLeftCell="B1">
      <selection activeCell="E11" sqref="E11:G11"/>
    </sheetView>
  </sheetViews>
  <sheetFormatPr defaultColWidth="11.421875" defaultRowHeight="12.75"/>
  <cols>
    <col min="1" max="1" width="1.7109375" style="6" hidden="1" customWidth="1"/>
    <col min="2" max="2" width="0.85546875" style="6" customWidth="1"/>
    <col min="3" max="3" width="1.7109375" style="6" customWidth="1"/>
    <col min="4" max="4" width="14.7109375" style="6" customWidth="1"/>
    <col min="5" max="5" width="4.421875" style="6" customWidth="1"/>
    <col min="6" max="6" width="1.28515625" style="6" customWidth="1"/>
    <col min="7" max="7" width="3.28125" style="6" customWidth="1"/>
    <col min="8" max="8" width="1.28515625" style="6" customWidth="1"/>
    <col min="9" max="9" width="3.28125" style="6" customWidth="1"/>
    <col min="10" max="10" width="1.28515625" style="6" customWidth="1"/>
    <col min="11" max="11" width="3.28125" style="6" customWidth="1"/>
    <col min="12" max="12" width="6.28125" style="6" customWidth="1"/>
    <col min="13" max="13" width="12.28125" style="6" customWidth="1"/>
    <col min="14" max="14" width="2.28125" style="6" customWidth="1"/>
    <col min="15" max="15" width="2.8515625" style="6" customWidth="1"/>
    <col min="16" max="16" width="13.421875" style="6" customWidth="1"/>
    <col min="17" max="17" width="23.140625" style="6" customWidth="1"/>
    <col min="18" max="18" width="3.28125" style="6" customWidth="1"/>
    <col min="19" max="19" width="4.00390625" style="6" customWidth="1"/>
    <col min="20" max="20" width="6.7109375" style="6" customWidth="1"/>
    <col min="21" max="21" width="3.00390625" style="6" customWidth="1"/>
    <col min="22" max="22" width="3.421875" style="6" customWidth="1"/>
    <col min="23" max="23" width="3.7109375" style="6" customWidth="1"/>
    <col min="24" max="24" width="6.421875" style="6" customWidth="1"/>
    <col min="25" max="25" width="6.28125" style="6" customWidth="1"/>
    <col min="26" max="26" width="12.421875" style="6" customWidth="1"/>
    <col min="27" max="27" width="1.421875" style="6" customWidth="1"/>
    <col min="28" max="28" width="6.28125" style="6" hidden="1" customWidth="1"/>
    <col min="29" max="29" width="5.57421875" style="6" hidden="1" customWidth="1"/>
    <col min="30" max="30" width="5.8515625" style="6" hidden="1" customWidth="1"/>
    <col min="31" max="31" width="6.7109375" style="6" hidden="1" customWidth="1"/>
    <col min="32" max="32" width="5.7109375" style="6" hidden="1" customWidth="1"/>
    <col min="33" max="33" width="2.28125" style="6" hidden="1" customWidth="1"/>
    <col min="34" max="34" width="1.28515625" style="6" hidden="1" customWidth="1"/>
    <col min="35" max="110" width="11.421875" style="6" customWidth="1"/>
    <col min="111" max="111" width="14.28125" style="6" customWidth="1"/>
    <col min="112" max="16384" width="11.421875" style="6" customWidth="1"/>
  </cols>
  <sheetData>
    <row r="1" ht="12" customHeight="1" thickBot="1">
      <c r="DG1" s="40"/>
    </row>
    <row r="2" spans="3:111" ht="30" customHeight="1">
      <c r="C2" s="117" t="s">
        <v>72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9"/>
      <c r="AB2" s="10"/>
      <c r="AC2" s="10"/>
      <c r="AD2" s="10"/>
      <c r="AE2" s="10"/>
      <c r="AF2" s="10"/>
      <c r="AG2" s="10"/>
      <c r="AH2" s="10"/>
      <c r="DG2" s="41"/>
    </row>
    <row r="3" spans="3:34" ht="16.5" customHeight="1"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2"/>
      <c r="AB3" s="12"/>
      <c r="AC3" s="12"/>
      <c r="AD3" s="12"/>
      <c r="AE3" s="12"/>
      <c r="AF3" s="12"/>
      <c r="AG3" s="12"/>
      <c r="AH3" s="13"/>
    </row>
    <row r="4" spans="3:34" ht="18.75" customHeight="1" thickBot="1"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5"/>
      <c r="AB4" s="12"/>
      <c r="AC4" s="12"/>
      <c r="AD4" s="12"/>
      <c r="AE4" s="12"/>
      <c r="AF4" s="12"/>
      <c r="AG4" s="12"/>
      <c r="AH4" s="13"/>
    </row>
    <row r="5" ht="7.5" customHeight="1"/>
    <row r="6" ht="18.75" customHeight="1"/>
    <row r="7" spans="3:27" ht="30" customHeight="1">
      <c r="C7" s="130" t="s">
        <v>7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  <c r="O7" s="130" t="s">
        <v>6</v>
      </c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42"/>
    </row>
    <row r="8" spans="3:27" ht="24.75" customHeight="1" thickBot="1">
      <c r="C8" s="11"/>
      <c r="D8" s="43" t="s">
        <v>11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7"/>
      <c r="P8" s="8"/>
      <c r="Q8" s="136" t="str">
        <f>IF(OR($E$10&lt;&gt;"",$E$12&lt;&gt;"",$E$14&lt;&gt;""),"",IF(OR(AB12=PI()/2,AB14=PI()/2,AB12+AB14=PI()/2),"El triángulo es rectángulo",IF(AND(AB12&lt;PI()/2,AB14&lt;PI()/2,(AB12+AB14)&gt;PI()/2),"El triángulo es acutángulo","El triángulo es obtusángulo")))</f>
        <v>El triángulo es rectángulo</v>
      </c>
      <c r="R8" s="136"/>
      <c r="S8" s="136"/>
      <c r="T8" s="136"/>
      <c r="U8" s="136"/>
      <c r="V8" s="136"/>
      <c r="W8" s="8"/>
      <c r="X8" s="8"/>
      <c r="Y8" s="8"/>
      <c r="Z8" s="8"/>
      <c r="AA8" s="9"/>
    </row>
    <row r="9" spans="3:27" ht="4.5" customHeight="1">
      <c r="C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61"/>
      <c r="Q9" s="54"/>
      <c r="R9" s="54"/>
      <c r="S9" s="54" t="s">
        <v>24</v>
      </c>
      <c r="T9" s="54"/>
      <c r="U9" s="54"/>
      <c r="V9" s="54"/>
      <c r="W9" s="54"/>
      <c r="X9" s="54"/>
      <c r="Y9" s="54"/>
      <c r="Z9" s="55"/>
      <c r="AA9" s="23"/>
    </row>
    <row r="10" spans="3:27" ht="15" customHeight="1" thickBot="1">
      <c r="C10" s="11"/>
      <c r="D10" s="10"/>
      <c r="E10" s="44">
        <f>IF($E$11&lt;=0,"El valor del lado debe ser positivo","")</f>
      </c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62" t="s">
        <v>51</v>
      </c>
      <c r="Q10" s="88"/>
      <c r="R10" s="63"/>
      <c r="S10" s="64" t="s">
        <v>60</v>
      </c>
      <c r="T10" s="63"/>
      <c r="U10" s="57"/>
      <c r="V10" s="57"/>
      <c r="W10" s="57"/>
      <c r="X10" s="57"/>
      <c r="Y10" s="57"/>
      <c r="Z10" s="60"/>
      <c r="AA10" s="23"/>
    </row>
    <row r="11" spans="3:32" ht="15" customHeight="1" thickBot="1">
      <c r="C11" s="11"/>
      <c r="D11" s="25" t="s">
        <v>36</v>
      </c>
      <c r="E11" s="127">
        <v>5</v>
      </c>
      <c r="F11" s="128"/>
      <c r="G11" s="129"/>
      <c r="H11" s="10" t="s">
        <v>8</v>
      </c>
      <c r="I11" s="10"/>
      <c r="J11" s="10"/>
      <c r="K11" s="10"/>
      <c r="L11" s="10"/>
      <c r="M11" s="10"/>
      <c r="N11" s="10"/>
      <c r="O11" s="11"/>
      <c r="P11" s="10"/>
      <c r="Q11" s="10"/>
      <c r="R11" s="10"/>
      <c r="S11" s="10"/>
      <c r="T11" s="10"/>
      <c r="U11" s="10"/>
      <c r="V11" s="45"/>
      <c r="W11" s="10"/>
      <c r="X11" s="10"/>
      <c r="Y11" s="10"/>
      <c r="Z11" s="10"/>
      <c r="AA11" s="23"/>
      <c r="AB11" s="15">
        <f>E15+G15/60+I15/(60*60)</f>
        <v>90</v>
      </c>
      <c r="AD11" s="85" t="s">
        <v>15</v>
      </c>
      <c r="AE11" s="85"/>
      <c r="AF11" s="31" t="s">
        <v>14</v>
      </c>
    </row>
    <row r="12" spans="3:32" ht="15" customHeight="1">
      <c r="C12" s="11"/>
      <c r="D12" s="10"/>
      <c r="E12" s="24">
        <f>IF($E$13&lt;=0,"El valor del lado debe ser positivo","")</f>
      </c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51" t="s">
        <v>52</v>
      </c>
      <c r="Q12" s="52"/>
      <c r="R12" s="52"/>
      <c r="S12" s="53" t="s">
        <v>25</v>
      </c>
      <c r="T12" s="52"/>
      <c r="U12" s="54"/>
      <c r="V12" s="54"/>
      <c r="W12" s="54"/>
      <c r="X12" s="54"/>
      <c r="Y12" s="54"/>
      <c r="Z12" s="55"/>
      <c r="AA12" s="23"/>
      <c r="AB12" s="15">
        <f>AB11*PI()/180</f>
        <v>1.5707963267948966</v>
      </c>
      <c r="AD12" s="6">
        <f>AB15+AB16/60+AB17/3600</f>
        <v>45</v>
      </c>
      <c r="AE12" s="7">
        <f>RADIANS(AD12)</f>
        <v>0.7853981633974483</v>
      </c>
      <c r="AF12" s="84">
        <f>E11</f>
        <v>5</v>
      </c>
    </row>
    <row r="13" spans="1:32" ht="15" customHeight="1" thickBot="1">
      <c r="A13" s="26">
        <f>IF(OR($E$10&lt;&gt;"",$E$12&lt;&gt;"",$E$14&lt;&gt;""),"X","")</f>
      </c>
      <c r="C13" s="11"/>
      <c r="D13" s="25" t="s">
        <v>37</v>
      </c>
      <c r="E13" s="127">
        <v>5</v>
      </c>
      <c r="F13" s="128"/>
      <c r="G13" s="129"/>
      <c r="H13" s="10" t="s">
        <v>8</v>
      </c>
      <c r="I13" s="10"/>
      <c r="J13" s="10"/>
      <c r="K13" s="10"/>
      <c r="L13" s="10"/>
      <c r="M13" s="10"/>
      <c r="N13" s="10"/>
      <c r="O13" s="11"/>
      <c r="P13" s="56"/>
      <c r="Q13" s="57"/>
      <c r="R13" s="57" t="s">
        <v>12</v>
      </c>
      <c r="S13" s="57" t="s">
        <v>26</v>
      </c>
      <c r="T13" s="57"/>
      <c r="U13" s="58"/>
      <c r="V13" s="59"/>
      <c r="W13" s="57"/>
      <c r="X13" s="57"/>
      <c r="Y13" s="57"/>
      <c r="Z13" s="60"/>
      <c r="AA13" s="23"/>
      <c r="AB13" s="6">
        <f>IF(OR($E$14&lt;&gt;"",$E$12&lt;&gt;"",$E$10&lt;&gt;""),0,SQRT($E$11^2+$E$13^2-2*$E$11*$E$13*COS($AB$12)))</f>
        <v>7.0710678118654755</v>
      </c>
      <c r="AD13" s="85" t="s">
        <v>16</v>
      </c>
      <c r="AE13" s="85"/>
      <c r="AF13" s="31" t="s">
        <v>18</v>
      </c>
    </row>
    <row r="14" spans="3:32" ht="15.75" customHeight="1" thickBot="1">
      <c r="C14" s="11"/>
      <c r="D14" s="10"/>
      <c r="E14" s="24">
        <f>IF(OR(E15&lt;&gt;INT(E15),G15&lt;&gt;INT(G15),I15&lt;&gt;INT(I15)),"Solo acepta valores enteros para los grados, los minutos y los segundos",IF(OR(G15&lt;0,G15&gt;59,I15&lt;0,I15&gt;59),"Los minutos y los segundos deben estar comprendidos entre 0 y 59",IF(OR(AB12&gt;=PI(),$AB$12&lt;=0),"El ángulo debe ser mayor que 0º y menor que 180º","")))</f>
      </c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23"/>
      <c r="AB14" s="6">
        <f>IF(OR($E$14&lt;&gt;"",$E$12&lt;&gt;"",$E$10&lt;&gt;""),0,ACOS(($E$13^2+$AB$13^2-$E$11^2)/(2*$E$13*$AB$13)))</f>
        <v>0.7853981633974483</v>
      </c>
      <c r="AC14" s="6">
        <v>14.076666666666666</v>
      </c>
      <c r="AD14" s="6">
        <v>45</v>
      </c>
      <c r="AE14" s="7">
        <f>RADIANS(AD14)</f>
        <v>0.7853981633974483</v>
      </c>
      <c r="AF14" s="84">
        <f>E13</f>
        <v>5</v>
      </c>
    </row>
    <row r="15" spans="3:32" ht="15.75" customHeight="1" thickBot="1">
      <c r="C15" s="11"/>
      <c r="D15" s="25" t="s">
        <v>38</v>
      </c>
      <c r="E15" s="47">
        <v>90</v>
      </c>
      <c r="F15" s="10" t="s">
        <v>0</v>
      </c>
      <c r="G15" s="38">
        <v>0</v>
      </c>
      <c r="H15" s="27" t="s">
        <v>3</v>
      </c>
      <c r="I15" s="38">
        <v>0</v>
      </c>
      <c r="J15" s="10" t="s">
        <v>4</v>
      </c>
      <c r="K15" s="28" t="s">
        <v>2</v>
      </c>
      <c r="L15" s="29">
        <f>IF(OR($E$14&lt;&gt;"",$E$12&lt;&gt;"",$E$10&lt;&gt;""),"",AB12)</f>
        <v>1.5707963267948966</v>
      </c>
      <c r="M15" s="10" t="s">
        <v>1</v>
      </c>
      <c r="N15" s="10"/>
      <c r="O15" s="11"/>
      <c r="P15" s="1" t="s">
        <v>53</v>
      </c>
      <c r="Q15" s="49"/>
      <c r="R15" s="49"/>
      <c r="S15" s="50" t="s">
        <v>27</v>
      </c>
      <c r="T15" s="49"/>
      <c r="U15" s="2"/>
      <c r="V15" s="4"/>
      <c r="W15" s="2"/>
      <c r="X15" s="5"/>
      <c r="Y15" s="2"/>
      <c r="Z15" s="3"/>
      <c r="AA15" s="23"/>
      <c r="AB15" s="6">
        <f>IF(INT(180*$AB$14/PI())&lt;0,0,INT(180*$AB$14/PI()))</f>
        <v>45</v>
      </c>
      <c r="AD15" s="85" t="s">
        <v>17</v>
      </c>
      <c r="AE15" s="85"/>
      <c r="AF15" s="31" t="s">
        <v>19</v>
      </c>
    </row>
    <row r="16" spans="3:32" ht="13.5" customHeight="1">
      <c r="C16" s="1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6"/>
      <c r="AB16" s="6">
        <f>IF(INT((180*$AB$14/PI()-$AB$15)*60)&lt;0,0,INT((180*$AB$14/PI()-$AB$15)*60))</f>
        <v>0</v>
      </c>
      <c r="AD16" s="6">
        <f>AB11</f>
        <v>90</v>
      </c>
      <c r="AE16" s="7">
        <f>RADIANS(AD16)</f>
        <v>1.5707963267948966</v>
      </c>
      <c r="AF16" s="6">
        <f>AB13</f>
        <v>7.0710678118654755</v>
      </c>
    </row>
    <row r="17" spans="3:28" ht="15" customHeight="1">
      <c r="C17" s="11"/>
      <c r="D17" s="139"/>
      <c r="E17" s="140"/>
      <c r="F17" s="140"/>
      <c r="G17" s="140"/>
      <c r="H17" s="140"/>
      <c r="I17" s="140"/>
      <c r="J17" s="140"/>
      <c r="K17" s="140"/>
      <c r="L17" s="140"/>
      <c r="M17" s="141"/>
      <c r="N17" s="10"/>
      <c r="O17" s="8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23"/>
      <c r="AB17" s="6">
        <f>IF(INT(((180*$AB$14/PI()-$AB$15)*60-$AB$16)*60)&lt;0,0,INT(((180*$AB$14/PI()-$AB$15)*60-$AB$16)*60))</f>
        <v>0</v>
      </c>
    </row>
    <row r="18" spans="3:28" ht="15" customHeight="1"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23"/>
      <c r="AB18" s="6">
        <f>SUM($AB$12,$AB$14)</f>
        <v>2.356194490192345</v>
      </c>
    </row>
    <row r="19" spans="3:28" ht="15" customHeight="1"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23"/>
      <c r="AB19" s="6">
        <f>IF(INT(180*$AB$18/PI())&lt;0,0,INT(180*$AB$18/PI()))</f>
        <v>135</v>
      </c>
    </row>
    <row r="20" spans="3:28" ht="15" customHeight="1"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23"/>
      <c r="AB20" s="6">
        <f>IF(INT((180*$AB$18/PI()-$AB$19)*60)&lt;0,0,INT((180*$AB$18/PI()-$AB$19)*60))</f>
        <v>0</v>
      </c>
    </row>
    <row r="21" spans="3:28" ht="15" customHeight="1">
      <c r="C21" s="11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3"/>
      <c r="AB21" s="6">
        <f>IF(INT(((180*$AB$18/PI()-$AB$19)*60-$AB$20)*60)&lt;0,0,INT(((180*$AB$18/PI()-$AB$19)*60-$AB$20)*60))</f>
        <v>0</v>
      </c>
    </row>
    <row r="22" spans="3:27" ht="15" customHeight="1"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34">
        <f>IF(OR($E$14&lt;&gt;"",$E$12&lt;&gt;"",$E$10&lt;&gt;""),"No hay triángulo","")</f>
      </c>
      <c r="R22" s="134"/>
      <c r="S22" s="134"/>
      <c r="T22" s="134"/>
      <c r="U22" s="134"/>
      <c r="V22" s="134"/>
      <c r="W22" s="134"/>
      <c r="X22" s="134"/>
      <c r="Y22" s="10"/>
      <c r="Z22" s="10"/>
      <c r="AA22" s="23"/>
    </row>
    <row r="23" spans="3:27" ht="15" customHeight="1"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34"/>
      <c r="R23" s="134"/>
      <c r="S23" s="134"/>
      <c r="T23" s="134"/>
      <c r="U23" s="134"/>
      <c r="V23" s="134"/>
      <c r="W23" s="134"/>
      <c r="X23" s="134"/>
      <c r="Y23" s="10"/>
      <c r="Z23" s="10"/>
      <c r="AA23" s="23"/>
    </row>
    <row r="24" spans="3:27" ht="15" customHeight="1"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34"/>
      <c r="R24" s="134"/>
      <c r="S24" s="134"/>
      <c r="T24" s="134"/>
      <c r="U24" s="134"/>
      <c r="V24" s="134"/>
      <c r="W24" s="134"/>
      <c r="X24" s="134"/>
      <c r="Y24" s="10"/>
      <c r="Z24" s="10"/>
      <c r="AA24" s="23"/>
    </row>
    <row r="25" spans="3:27" ht="15" customHeight="1"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23"/>
    </row>
    <row r="26" spans="3:27" ht="15" customHeight="1"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23"/>
    </row>
    <row r="27" spans="3:27" ht="125.25" customHeight="1">
      <c r="C27" s="1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6"/>
    </row>
    <row r="29" spans="27:29" ht="14.25">
      <c r="AA29" s="110"/>
      <c r="AB29" s="32"/>
      <c r="AC29" s="32"/>
    </row>
  </sheetData>
  <sheetProtection sheet="1" objects="1" scenarios="1"/>
  <mergeCells count="8">
    <mergeCell ref="C2:AA4"/>
    <mergeCell ref="Q22:X24"/>
    <mergeCell ref="Q8:V8"/>
    <mergeCell ref="E11:G11"/>
    <mergeCell ref="E13:G13"/>
    <mergeCell ref="C7:N7"/>
    <mergeCell ref="D17:M17"/>
    <mergeCell ref="O7:AA7"/>
  </mergeCells>
  <conditionalFormatting sqref="D17:L17">
    <cfRule type="expression" priority="1" dxfId="3" stopIfTrue="1">
      <formula>D17&lt;&gt;""</formula>
    </cfRule>
  </conditionalFormatting>
  <conditionalFormatting sqref="Q22:X24">
    <cfRule type="expression" priority="2" dxfId="4" stopIfTrue="1">
      <formula>$Q$22&lt;&gt;""</formula>
    </cfRule>
  </conditionalFormatting>
  <conditionalFormatting sqref="Q8:V8">
    <cfRule type="expression" priority="3" dxfId="2" stopIfTrue="1">
      <formula>$Q$8&lt;&gt;""</formula>
    </cfRule>
  </conditionalFormatting>
  <printOptions/>
  <pageMargins left="0.2" right="0.2" top="0.42" bottom="0.39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AF29"/>
  <sheetViews>
    <sheetView showGridLines="0" zoomScale="90" zoomScaleNormal="90" workbookViewId="0" topLeftCell="A1">
      <selection activeCell="E11" sqref="E11:F11"/>
    </sheetView>
  </sheetViews>
  <sheetFormatPr defaultColWidth="11.421875" defaultRowHeight="12.75"/>
  <cols>
    <col min="1" max="1" width="0.71875" style="6" customWidth="1"/>
    <col min="2" max="2" width="1.7109375" style="6" customWidth="1"/>
    <col min="3" max="3" width="0.5625" style="6" customWidth="1"/>
    <col min="4" max="4" width="11.28125" style="6" customWidth="1"/>
    <col min="5" max="5" width="6.57421875" style="6" customWidth="1"/>
    <col min="6" max="7" width="3.57421875" style="6" customWidth="1"/>
    <col min="8" max="8" width="31.421875" style="6" customWidth="1"/>
    <col min="9" max="9" width="2.7109375" style="6" customWidth="1"/>
    <col min="10" max="10" width="3.8515625" style="6" customWidth="1"/>
    <col min="11" max="11" width="14.140625" style="6" customWidth="1"/>
    <col min="12" max="12" width="2.00390625" style="6" customWidth="1"/>
    <col min="13" max="13" width="1.28515625" style="6" customWidth="1"/>
    <col min="14" max="14" width="2.00390625" style="6" customWidth="1"/>
    <col min="15" max="15" width="18.7109375" style="6" customWidth="1"/>
    <col min="16" max="16" width="4.421875" style="6" customWidth="1"/>
    <col min="17" max="17" width="2.00390625" style="6" customWidth="1"/>
    <col min="18" max="18" width="4.421875" style="6" customWidth="1"/>
    <col min="19" max="19" width="2.57421875" style="6" customWidth="1"/>
    <col min="20" max="20" width="3.421875" style="6" customWidth="1"/>
    <col min="21" max="22" width="3.57421875" style="6" customWidth="1"/>
    <col min="23" max="23" width="5.28125" style="6" customWidth="1"/>
    <col min="24" max="24" width="2.7109375" style="6" customWidth="1"/>
    <col min="25" max="25" width="8.28125" style="6" customWidth="1"/>
    <col min="26" max="26" width="1.7109375" style="6" customWidth="1"/>
    <col min="27" max="27" width="1.28515625" style="6" customWidth="1"/>
    <col min="28" max="28" width="6.57421875" style="6" hidden="1" customWidth="1"/>
    <col min="29" max="32" width="0" style="6" hidden="1" customWidth="1"/>
    <col min="33" max="16384" width="11.421875" style="6" customWidth="1"/>
  </cols>
  <sheetData>
    <row r="1" ht="13.5" thickBot="1"/>
    <row r="2" spans="3:26" ht="8.25" customHeight="1">
      <c r="C2" s="117" t="s">
        <v>73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9"/>
      <c r="Z2" s="10"/>
    </row>
    <row r="3" spans="3:26" ht="18" customHeight="1"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2"/>
      <c r="Z3" s="12"/>
    </row>
    <row r="4" spans="3:26" ht="18.75" customHeight="1" thickBot="1"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5"/>
      <c r="Z4" s="12"/>
    </row>
    <row r="5" ht="8.25" customHeight="1"/>
    <row r="6" ht="24.75" customHeight="1"/>
    <row r="7" spans="3:25" ht="30">
      <c r="C7" s="130" t="s">
        <v>7</v>
      </c>
      <c r="D7" s="137"/>
      <c r="E7" s="137"/>
      <c r="F7" s="137"/>
      <c r="G7" s="137"/>
      <c r="H7" s="137"/>
      <c r="I7" s="142"/>
      <c r="J7" s="130" t="s">
        <v>6</v>
      </c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42"/>
    </row>
    <row r="8" spans="3:28" ht="14.25" customHeight="1">
      <c r="C8" s="17"/>
      <c r="D8" s="65"/>
      <c r="E8" s="65"/>
      <c r="F8" s="65"/>
      <c r="G8" s="65"/>
      <c r="H8" s="65"/>
      <c r="I8" s="65"/>
      <c r="J8" s="17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6"/>
      <c r="AB8" s="15">
        <f>IF(OR($E$10&lt;&gt;"",$E$12&lt;&gt;"",$E$14&lt;&gt;"",$E$16&lt;&gt;""),0,ACOS(($E$13^2+$E$15^2-$E$11^2)/(2*$E$13*$E$15)))</f>
        <v>0.1415394733244264</v>
      </c>
    </row>
    <row r="9" spans="3:28" ht="14.25" customHeight="1" thickBot="1">
      <c r="C9" s="11"/>
      <c r="D9" s="43" t="s">
        <v>5</v>
      </c>
      <c r="E9" s="10"/>
      <c r="F9" s="10"/>
      <c r="G9" s="10"/>
      <c r="H9" s="10"/>
      <c r="I9" s="10"/>
      <c r="J9" s="11"/>
      <c r="K9" s="10"/>
      <c r="L9" s="143" t="str">
        <f>IF(OR($E$10&lt;&gt;"",$E$12&lt;&gt;"",$E$14&lt;&gt;"",$E$16&lt;&gt;""),"",IF(OR(AB8=PI()/2,AB12=PI()/2,AB12+AB8=PI()/2),"El triángulo es rectángulo",IF(AND(AB12&lt;PI()/2,AB8&lt;PI()/2,(AB12+AB8)&gt;PI()/2),"El triángulo es acutángulo","El triángulo es obtusángulo")))</f>
        <v>El triángulo es obtusángulo</v>
      </c>
      <c r="M9" s="143"/>
      <c r="N9" s="143"/>
      <c r="O9" s="143"/>
      <c r="P9" s="143"/>
      <c r="Q9" s="143"/>
      <c r="R9" s="143"/>
      <c r="S9" s="143"/>
      <c r="T9" s="143"/>
      <c r="U9" s="10"/>
      <c r="V9" s="10"/>
      <c r="W9" s="10"/>
      <c r="X9" s="10"/>
      <c r="Y9" s="23"/>
      <c r="AB9" s="6">
        <f>IF(INT(180*$AB$8/PI())&lt;0,0,INT(180*$AB$8/PI()))</f>
        <v>8</v>
      </c>
    </row>
    <row r="10" spans="3:28" ht="15">
      <c r="C10" s="11"/>
      <c r="D10" s="10"/>
      <c r="E10" s="24">
        <f>IF($E$11&lt;=0,"El valor del lado debe ser positivo","")</f>
      </c>
      <c r="F10" s="10"/>
      <c r="G10" s="10"/>
      <c r="H10" s="10"/>
      <c r="I10" s="10"/>
      <c r="J10" s="11"/>
      <c r="K10" s="51" t="s">
        <v>48</v>
      </c>
      <c r="L10" s="54"/>
      <c r="M10" s="54"/>
      <c r="N10" s="54"/>
      <c r="O10" s="54"/>
      <c r="P10" s="69" t="s">
        <v>20</v>
      </c>
      <c r="Q10" s="69"/>
      <c r="R10" s="69"/>
      <c r="S10" s="54"/>
      <c r="T10" s="54"/>
      <c r="U10" s="54"/>
      <c r="V10" s="54"/>
      <c r="W10" s="54"/>
      <c r="X10" s="54"/>
      <c r="Y10" s="55"/>
      <c r="AB10" s="6">
        <f>IF(INT((180*$AB$8/PI()-$AB$9)*60)&lt;0,0,INT((180*$AB$8/PI()-$AB$9)*60))</f>
        <v>6</v>
      </c>
    </row>
    <row r="11" spans="3:32" ht="15.75" thickBot="1">
      <c r="C11" s="11"/>
      <c r="D11" s="25" t="s">
        <v>39</v>
      </c>
      <c r="E11" s="127">
        <v>5</v>
      </c>
      <c r="F11" s="129"/>
      <c r="G11" s="10" t="s">
        <v>8</v>
      </c>
      <c r="H11" s="10"/>
      <c r="I11" s="10"/>
      <c r="J11" s="11"/>
      <c r="K11" s="56"/>
      <c r="L11" s="59"/>
      <c r="M11" s="57"/>
      <c r="N11" s="57"/>
      <c r="O11" s="58" t="s">
        <v>12</v>
      </c>
      <c r="P11" s="57" t="s">
        <v>21</v>
      </c>
      <c r="Q11" s="57"/>
      <c r="R11" s="57"/>
      <c r="S11" s="57"/>
      <c r="T11" s="57"/>
      <c r="U11" s="57"/>
      <c r="V11" s="57"/>
      <c r="W11" s="57"/>
      <c r="X11" s="57"/>
      <c r="Y11" s="60"/>
      <c r="AB11" s="6">
        <f>IF(INT(((180*$AB$8/PI()-$AB$9)*60-$AB$10)*60)&lt;0,0,INT(((180*$AB$8/PI()-$AB$9)*60-$AB$10)*60))</f>
        <v>34</v>
      </c>
      <c r="AD11" s="85" t="s">
        <v>15</v>
      </c>
      <c r="AE11" s="85"/>
      <c r="AF11" s="31" t="s">
        <v>14</v>
      </c>
    </row>
    <row r="12" spans="3:32" ht="13.5" thickBot="1">
      <c r="C12" s="11"/>
      <c r="D12" s="10"/>
      <c r="E12" s="24">
        <f>IF($E$13&lt;=0,"El valor del lado debe ser positivo","")</f>
      </c>
      <c r="F12" s="10"/>
      <c r="G12" s="10"/>
      <c r="H12" s="10"/>
      <c r="I12" s="10"/>
      <c r="J12" s="1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AB12" s="15">
        <f>IF(OR($E$10&lt;&gt;"",$E$12&lt;&gt;"",$E$14&lt;&gt;"",$E$16&lt;&gt;""),0,ACOS(($E$11^2+$E$15^2-$E$13^2)/(2*$E$11*$E$15)))</f>
        <v>0.1415394733244264</v>
      </c>
      <c r="AD12" s="6">
        <f>AB9+AB10/60+AB11/3600</f>
        <v>8.109444444444444</v>
      </c>
      <c r="AE12" s="7">
        <f>RADIANS(AD12)</f>
        <v>0.14153650606311793</v>
      </c>
      <c r="AF12" s="84">
        <f>E11</f>
        <v>5</v>
      </c>
    </row>
    <row r="13" spans="1:32" ht="15">
      <c r="A13" s="26">
        <f>IF(OR($E$10&lt;&gt;"",$E$12&lt;&gt;"",$E$14&lt;&gt;"",$E$16&lt;&gt;""),"X","")</f>
      </c>
      <c r="C13" s="11"/>
      <c r="D13" s="25" t="s">
        <v>40</v>
      </c>
      <c r="E13" s="127">
        <v>5</v>
      </c>
      <c r="F13" s="129"/>
      <c r="G13" s="10" t="s">
        <v>8</v>
      </c>
      <c r="H13" s="10"/>
      <c r="I13" s="10"/>
      <c r="J13" s="11"/>
      <c r="K13" s="51" t="s">
        <v>49</v>
      </c>
      <c r="L13" s="70"/>
      <c r="M13" s="54"/>
      <c r="N13" s="54"/>
      <c r="O13" s="54"/>
      <c r="P13" s="71" t="s">
        <v>22</v>
      </c>
      <c r="Q13" s="72"/>
      <c r="R13" s="54"/>
      <c r="S13" s="54"/>
      <c r="T13" s="54"/>
      <c r="U13" s="54"/>
      <c r="V13" s="54"/>
      <c r="W13" s="54"/>
      <c r="X13" s="54"/>
      <c r="Y13" s="55"/>
      <c r="AB13" s="6">
        <f>IF(INT(180*$AB$12/PI())&lt;0,0,INT(180*$AB$12/PI()))</f>
        <v>8</v>
      </c>
      <c r="AD13" s="85" t="s">
        <v>16</v>
      </c>
      <c r="AE13" s="85"/>
      <c r="AF13" s="31" t="s">
        <v>18</v>
      </c>
    </row>
    <row r="14" spans="3:32" ht="13.5" thickBot="1">
      <c r="C14" s="11"/>
      <c r="D14" s="10"/>
      <c r="E14" s="24">
        <f>IF($E$15&lt;=0,"El valor del lado debe ser positivo","")</f>
      </c>
      <c r="F14" s="10"/>
      <c r="G14" s="10"/>
      <c r="H14" s="10"/>
      <c r="I14" s="10"/>
      <c r="J14" s="11"/>
      <c r="K14" s="56"/>
      <c r="L14" s="57"/>
      <c r="M14" s="57"/>
      <c r="N14" s="57"/>
      <c r="O14" s="58" t="s">
        <v>12</v>
      </c>
      <c r="P14" s="57" t="s">
        <v>21</v>
      </c>
      <c r="Q14" s="57"/>
      <c r="R14" s="57"/>
      <c r="S14" s="57"/>
      <c r="T14" s="57"/>
      <c r="U14" s="57"/>
      <c r="V14" s="57"/>
      <c r="W14" s="57"/>
      <c r="X14" s="57"/>
      <c r="Y14" s="60"/>
      <c r="AB14" s="6">
        <f>IF(INT((180*$AB$12/PI()-$AB$13)*60)&lt;0,0,INT((180*$AB$12/PI()-$AB$13)*60))</f>
        <v>6</v>
      </c>
      <c r="AD14" s="6">
        <f>AB13+AB14/60+AB15/3600</f>
        <v>8.109444444444444</v>
      </c>
      <c r="AE14" s="7">
        <f>RADIANS(AD14)</f>
        <v>0.14153650606311793</v>
      </c>
      <c r="AF14" s="84">
        <f>E13</f>
        <v>5</v>
      </c>
    </row>
    <row r="15" spans="3:32" ht="15.75" thickBot="1">
      <c r="C15" s="11"/>
      <c r="D15" s="25" t="s">
        <v>41</v>
      </c>
      <c r="E15" s="127">
        <v>9.9</v>
      </c>
      <c r="F15" s="129"/>
      <c r="G15" s="10" t="s">
        <v>8</v>
      </c>
      <c r="H15" s="10"/>
      <c r="I15" s="10"/>
      <c r="J15" s="11"/>
      <c r="L15" s="46"/>
      <c r="M15" s="10"/>
      <c r="N15" s="10"/>
      <c r="O15" s="48"/>
      <c r="P15" s="67"/>
      <c r="Q15" s="27"/>
      <c r="R15" s="10"/>
      <c r="S15" s="10"/>
      <c r="T15" s="10"/>
      <c r="U15" s="10"/>
      <c r="V15" s="10"/>
      <c r="W15" s="10"/>
      <c r="X15" s="10"/>
      <c r="Y15" s="23"/>
      <c r="AB15" s="6">
        <f>IF(INT(((180*$AB$12/PI()-$AB$13)*60-$AB$14)*60)&lt;0,0,INT(((180*$AB$12/PI()-$AB$13)*60-$AB$14)*60))</f>
        <v>34</v>
      </c>
      <c r="AD15" s="85" t="s">
        <v>17</v>
      </c>
      <c r="AE15" s="85"/>
      <c r="AF15" s="31" t="s">
        <v>19</v>
      </c>
    </row>
    <row r="16" spans="3:32" ht="15.75" thickBot="1">
      <c r="C16" s="11"/>
      <c r="D16" s="10"/>
      <c r="E16" s="68">
        <f>IF(OR($E$10&lt;&gt;"",$E$14&lt;&gt;"",$E$12&lt;&gt;""),"",IF(OR($E$11&gt;=$E$13+$E$15,$E$13&gt;=$E$11+$E$15,$E$15&gt;=$E$13+$E$11),"Los lados propuestos no forman triángulo",""))</f>
      </c>
      <c r="F16" s="10"/>
      <c r="G16" s="10"/>
      <c r="H16" s="10"/>
      <c r="I16" s="10"/>
      <c r="J16" s="11"/>
      <c r="K16" s="1" t="s">
        <v>50</v>
      </c>
      <c r="L16" s="2"/>
      <c r="M16" s="2"/>
      <c r="N16" s="2"/>
      <c r="O16" s="2"/>
      <c r="P16" s="2" t="s">
        <v>23</v>
      </c>
      <c r="Q16" s="2"/>
      <c r="R16" s="2"/>
      <c r="S16" s="2"/>
      <c r="T16" s="2"/>
      <c r="U16" s="2"/>
      <c r="V16" s="2"/>
      <c r="W16" s="2"/>
      <c r="X16" s="2"/>
      <c r="Y16" s="3"/>
      <c r="AD16" s="6">
        <v>163.78083333333333</v>
      </c>
      <c r="AE16" s="7">
        <f>RADIANS(AD16)</f>
        <v>2.858514793326746</v>
      </c>
      <c r="AF16" s="84">
        <f>E15</f>
        <v>9.9</v>
      </c>
    </row>
    <row r="17" spans="3:25" ht="14.25">
      <c r="C17" s="14"/>
      <c r="D17" s="145"/>
      <c r="E17" s="135"/>
      <c r="F17" s="135"/>
      <c r="G17" s="135"/>
      <c r="H17" s="135"/>
      <c r="I17" s="90"/>
      <c r="J17" s="89"/>
      <c r="K17" s="89"/>
      <c r="L17" s="89"/>
      <c r="M17" s="89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</row>
    <row r="18" spans="3:28" ht="12.75">
      <c r="C18" s="11"/>
      <c r="D18" s="10"/>
      <c r="E18" s="10"/>
      <c r="F18" s="10"/>
      <c r="G18" s="10"/>
      <c r="H18" s="10"/>
      <c r="I18" s="8"/>
      <c r="J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3"/>
      <c r="AB18" s="6">
        <f>SUM($AB$8,$AB$12)</f>
        <v>0.2830789466488528</v>
      </c>
    </row>
    <row r="19" spans="3:28" ht="12.75">
      <c r="C19" s="11"/>
      <c r="D19" s="10"/>
      <c r="E19" s="10"/>
      <c r="F19" s="10"/>
      <c r="G19" s="10"/>
      <c r="H19" s="10"/>
      <c r="I19" s="10"/>
      <c r="J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3"/>
      <c r="AB19" s="6">
        <f>IF(INT(180*$AB$18/PI())&lt;0,0,INT(180*$AB$18/PI()))</f>
        <v>16</v>
      </c>
    </row>
    <row r="20" spans="3:28" ht="12.75"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3"/>
      <c r="AB20" s="6">
        <f>IF(INT((180*$AB$18/PI()-$AB$19)*60)&lt;0,0,INT((180*$AB$18/PI()-$AB$19)*60))</f>
        <v>13</v>
      </c>
    </row>
    <row r="21" spans="3:28" ht="12.75"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3"/>
      <c r="AB21" s="6">
        <f>IF(INT(((180*$AB$18/PI()-$AB$19)*60-$AB$20)*60)&lt;0,0,INT(((180*$AB$18/PI()-$AB$19)*60-$AB$20)*60))</f>
        <v>9</v>
      </c>
    </row>
    <row r="22" spans="3:25" ht="12.75"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3"/>
    </row>
    <row r="23" spans="3:25" ht="12.75">
      <c r="C23" s="11"/>
      <c r="D23" s="10"/>
      <c r="E23" s="10"/>
      <c r="F23" s="10"/>
      <c r="G23" s="10"/>
      <c r="H23" s="10"/>
      <c r="I23" s="10"/>
      <c r="J23" s="10"/>
      <c r="Q23" s="10"/>
      <c r="R23" s="10"/>
      <c r="S23" s="10"/>
      <c r="T23" s="10"/>
      <c r="U23" s="10"/>
      <c r="V23" s="10"/>
      <c r="W23" s="10"/>
      <c r="X23" s="10"/>
      <c r="Y23" s="23"/>
    </row>
    <row r="24" spans="3:25" ht="12.75">
      <c r="C24" s="11"/>
      <c r="D24" s="10"/>
      <c r="E24" s="10"/>
      <c r="F24" s="10"/>
      <c r="G24" s="10"/>
      <c r="H24" s="10"/>
      <c r="I24" s="10"/>
      <c r="J24" s="10"/>
      <c r="Q24" s="134" t="str">
        <f>IF(OR($E$10&lt;&gt;"",$E$14&lt;&gt;"",$E$12&lt;&gt;"",$E$16&lt;&gt;""),"No hay triángulo"," ")</f>
        <v> </v>
      </c>
      <c r="R24" s="144"/>
      <c r="S24" s="144"/>
      <c r="T24" s="144"/>
      <c r="U24" s="144"/>
      <c r="V24" s="144"/>
      <c r="W24" s="144"/>
      <c r="X24" s="10"/>
      <c r="Y24" s="23"/>
    </row>
    <row r="25" spans="3:25" ht="12.75"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44"/>
      <c r="R25" s="144"/>
      <c r="S25" s="144"/>
      <c r="T25" s="144"/>
      <c r="U25" s="144"/>
      <c r="V25" s="144"/>
      <c r="W25" s="144"/>
      <c r="X25" s="10"/>
      <c r="Y25" s="23"/>
    </row>
    <row r="26" spans="3:25" ht="12.75"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3"/>
    </row>
    <row r="27" spans="3:25" ht="12.75"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3"/>
    </row>
    <row r="28" spans="3:25" ht="12.75"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3"/>
    </row>
    <row r="29" spans="3:25" ht="148.5" customHeight="1">
      <c r="C29" s="1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</row>
  </sheetData>
  <sheetProtection sheet="1" objects="1" scenarios="1"/>
  <mergeCells count="9">
    <mergeCell ref="C2:Y4"/>
    <mergeCell ref="L9:T9"/>
    <mergeCell ref="Q24:W25"/>
    <mergeCell ref="C7:I7"/>
    <mergeCell ref="J7:Y7"/>
    <mergeCell ref="E11:F11"/>
    <mergeCell ref="E13:F13"/>
    <mergeCell ref="E15:F15"/>
    <mergeCell ref="D17:H17"/>
  </mergeCells>
  <conditionalFormatting sqref="Q24:W25">
    <cfRule type="expression" priority="1" dxfId="1" stopIfTrue="1">
      <formula>Q24&lt;&gt;" "</formula>
    </cfRule>
  </conditionalFormatting>
  <conditionalFormatting sqref="D17 I17:M17">
    <cfRule type="expression" priority="2" dxfId="3" stopIfTrue="1">
      <formula>D17&lt;&gt;""</formula>
    </cfRule>
  </conditionalFormatting>
  <conditionalFormatting sqref="L9:T9">
    <cfRule type="expression" priority="3" dxfId="2" stopIfTrue="1">
      <formula>$L$9&lt;&gt;""</formula>
    </cfRule>
  </conditionalFormatting>
  <printOptions/>
  <pageMargins left="0.21" right="0.26" top="0.17" bottom="0.39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AF31"/>
  <sheetViews>
    <sheetView showGridLines="0" tabSelected="1" zoomScale="90" zoomScaleNormal="90" workbookViewId="0" topLeftCell="A1">
      <selection activeCell="E11" sqref="E11:F11"/>
    </sheetView>
  </sheetViews>
  <sheetFormatPr defaultColWidth="11.421875" defaultRowHeight="12.75"/>
  <cols>
    <col min="1" max="1" width="2.00390625" style="103" customWidth="1"/>
    <col min="2" max="3" width="1.7109375" style="6" customWidth="1"/>
    <col min="4" max="4" width="15.00390625" style="6" customWidth="1"/>
    <col min="5" max="5" width="6.00390625" style="6" customWidth="1"/>
    <col min="6" max="6" width="1.57421875" style="6" customWidth="1"/>
    <col min="7" max="7" width="3.28125" style="6" customWidth="1"/>
    <col min="8" max="8" width="1.421875" style="6" customWidth="1"/>
    <col min="9" max="9" width="3.421875" style="6" customWidth="1"/>
    <col min="10" max="10" width="1.421875" style="6" customWidth="1"/>
    <col min="11" max="11" width="2.28125" style="6" customWidth="1"/>
    <col min="12" max="12" width="6.00390625" style="6" customWidth="1"/>
    <col min="13" max="13" width="3.8515625" style="6" customWidth="1"/>
    <col min="14" max="14" width="5.00390625" style="6" customWidth="1"/>
    <col min="15" max="15" width="4.140625" style="6" customWidth="1"/>
    <col min="16" max="16" width="3.00390625" style="6" customWidth="1"/>
    <col min="17" max="17" width="35.7109375" style="6" customWidth="1"/>
    <col min="18" max="18" width="6.421875" style="6" customWidth="1"/>
    <col min="19" max="19" width="5.421875" style="6" customWidth="1"/>
    <col min="20" max="20" width="5.8515625" style="6" customWidth="1"/>
    <col min="21" max="21" width="7.00390625" style="6" customWidth="1"/>
    <col min="22" max="22" width="5.421875" style="6" customWidth="1"/>
    <col min="23" max="23" width="2.7109375" style="6" customWidth="1"/>
    <col min="24" max="24" width="3.421875" style="6" customWidth="1"/>
    <col min="25" max="25" width="8.57421875" style="6" customWidth="1"/>
    <col min="26" max="26" width="3.00390625" style="6" customWidth="1"/>
    <col min="27" max="27" width="1.421875" style="6" customWidth="1"/>
    <col min="28" max="28" width="5.28125" style="103" hidden="1" customWidth="1"/>
    <col min="29" max="29" width="7.421875" style="103" hidden="1" customWidth="1"/>
    <col min="30" max="32" width="0" style="103" hidden="1" customWidth="1"/>
    <col min="33" max="33" width="11.421875" style="103" customWidth="1"/>
    <col min="34" max="16384" width="11.421875" style="6" customWidth="1"/>
  </cols>
  <sheetData>
    <row r="1" ht="15.75" customHeight="1">
      <c r="P1" s="25"/>
    </row>
    <row r="2" spans="3:27" ht="15" customHeight="1">
      <c r="C2" s="151" t="s">
        <v>74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3"/>
      <c r="AA2" s="11"/>
    </row>
    <row r="3" spans="3:28" ht="11.25" customHeight="1">
      <c r="C3" s="154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55"/>
      <c r="AA3" s="42"/>
      <c r="AB3" s="103">
        <f>$E$13^2*COS($AB$13)-$E$13^2+$E$11^2</f>
        <v>6.778179654343544</v>
      </c>
    </row>
    <row r="4" spans="3:27" ht="10.5" customHeight="1"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8"/>
      <c r="AA4" s="42"/>
    </row>
    <row r="5" ht="9.75" customHeight="1"/>
    <row r="6" ht="17.25" customHeight="1"/>
    <row r="7" spans="3:30" ht="30">
      <c r="C7" s="130" t="s">
        <v>7</v>
      </c>
      <c r="D7" s="137"/>
      <c r="E7" s="137"/>
      <c r="F7" s="137"/>
      <c r="G7" s="137"/>
      <c r="H7" s="137"/>
      <c r="I7" s="137"/>
      <c r="J7" s="147"/>
      <c r="K7" s="147"/>
      <c r="L7" s="147"/>
      <c r="M7" s="147"/>
      <c r="N7" s="147"/>
      <c r="O7" s="148"/>
      <c r="P7" s="137" t="s">
        <v>6</v>
      </c>
      <c r="Q7" s="138"/>
      <c r="R7" s="138"/>
      <c r="S7" s="138"/>
      <c r="T7" s="138"/>
      <c r="U7" s="138"/>
      <c r="V7" s="138"/>
      <c r="W7" s="138"/>
      <c r="X7" s="138"/>
      <c r="Y7" s="138"/>
      <c r="Z7" s="146"/>
      <c r="AC7" s="103">
        <f>ASIN(5*SIN(L15)/4)</f>
        <v>1.3235875425584536</v>
      </c>
      <c r="AD7" s="103">
        <f>DEGREES(AC7)</f>
        <v>75.83598000469162</v>
      </c>
    </row>
    <row r="8" spans="3:26" ht="12.75"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7"/>
      <c r="Q8" s="10"/>
      <c r="R8" s="10"/>
      <c r="S8" s="10"/>
      <c r="T8" s="10"/>
      <c r="U8" s="10"/>
      <c r="V8" s="10"/>
      <c r="W8" s="10"/>
      <c r="X8" s="10"/>
      <c r="Y8" s="10"/>
      <c r="Z8" s="9"/>
    </row>
    <row r="9" spans="3:26" ht="15">
      <c r="C9" s="11"/>
      <c r="D9" s="10" t="s">
        <v>13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0"/>
      <c r="R9" s="10"/>
      <c r="S9" s="10"/>
      <c r="T9" s="149" t="str">
        <f>IF($A$15="B","Solución doble","")</f>
        <v>Solución doble</v>
      </c>
      <c r="U9" s="150"/>
      <c r="V9" s="150"/>
      <c r="W9" s="10"/>
      <c r="X9" s="10"/>
      <c r="Y9" s="10"/>
      <c r="Z9" s="23"/>
    </row>
    <row r="10" spans="3:26" ht="15.75" thickBot="1">
      <c r="C10" s="11"/>
      <c r="D10" s="10"/>
      <c r="E10" s="44">
        <f>IF($E$11&lt;=0,"El valor del lado debe ser positivo","")</f>
      </c>
      <c r="F10" s="24"/>
      <c r="G10" s="10"/>
      <c r="H10" s="10"/>
      <c r="I10" s="10"/>
      <c r="J10" s="10"/>
      <c r="K10" s="73"/>
      <c r="L10" s="10"/>
      <c r="M10" s="10"/>
      <c r="N10" s="10"/>
      <c r="O10" s="10"/>
      <c r="P10" s="11"/>
      <c r="Q10" s="10"/>
      <c r="R10" s="10"/>
      <c r="S10" s="10"/>
      <c r="T10" s="10"/>
      <c r="U10" s="10"/>
      <c r="V10" s="10"/>
      <c r="W10" s="10"/>
      <c r="X10" s="10"/>
      <c r="Y10" s="10"/>
      <c r="Z10" s="23"/>
    </row>
    <row r="11" spans="3:32" ht="15">
      <c r="C11" s="11"/>
      <c r="D11" s="25" t="s">
        <v>42</v>
      </c>
      <c r="E11" s="127">
        <v>4</v>
      </c>
      <c r="F11" s="129"/>
      <c r="G11" s="10" t="s">
        <v>8</v>
      </c>
      <c r="J11" s="10"/>
      <c r="L11" s="45"/>
      <c r="M11" s="10"/>
      <c r="N11" s="10"/>
      <c r="O11" s="10"/>
      <c r="P11" s="11"/>
      <c r="Q11" s="51" t="s">
        <v>45</v>
      </c>
      <c r="R11" s="54" t="s">
        <v>31</v>
      </c>
      <c r="S11" s="54"/>
      <c r="T11" s="54"/>
      <c r="U11" s="54"/>
      <c r="V11" s="54"/>
      <c r="W11" s="54"/>
      <c r="X11" s="54"/>
      <c r="Y11" s="55"/>
      <c r="Z11" s="23"/>
      <c r="AD11" s="159" t="s">
        <v>15</v>
      </c>
      <c r="AE11" s="159"/>
      <c r="AF11" s="104" t="s">
        <v>14</v>
      </c>
    </row>
    <row r="12" spans="3:32" ht="13.5" thickBot="1">
      <c r="C12" s="11"/>
      <c r="E12" s="44">
        <f>IF($E$13&lt;=0,"El valor del lado debe ser positivo","")</f>
      </c>
      <c r="J12" s="10"/>
      <c r="K12" s="10"/>
      <c r="L12" s="10"/>
      <c r="M12" s="10"/>
      <c r="N12" s="10"/>
      <c r="O12" s="10"/>
      <c r="P12" s="11"/>
      <c r="Q12" s="75" t="s">
        <v>12</v>
      </c>
      <c r="R12" s="57" t="s">
        <v>32</v>
      </c>
      <c r="S12" s="57"/>
      <c r="T12" s="57"/>
      <c r="U12" s="57"/>
      <c r="V12" s="57"/>
      <c r="W12" s="57"/>
      <c r="X12" s="57"/>
      <c r="Y12" s="60"/>
      <c r="Z12" s="23"/>
      <c r="AB12" s="105">
        <f>E15+G15/60+I15/(60*60)</f>
        <v>50.86666666666667</v>
      </c>
      <c r="AD12" s="103">
        <f>AB12</f>
        <v>50.86666666666667</v>
      </c>
      <c r="AE12" s="106">
        <f>RADIANS(AD12)</f>
        <v>0.8877908128477823</v>
      </c>
      <c r="AF12" s="107">
        <f>E11</f>
        <v>4</v>
      </c>
    </row>
    <row r="13" spans="1:32" ht="15.75" thickBot="1">
      <c r="A13" s="103">
        <f>IF(OR($E$10&lt;&gt;"",$E$12&lt;&gt;"",$E$14&lt;&gt;""),"X","")</f>
      </c>
      <c r="C13" s="11"/>
      <c r="D13" s="25" t="s">
        <v>43</v>
      </c>
      <c r="E13" s="127">
        <v>5</v>
      </c>
      <c r="F13" s="129"/>
      <c r="G13" s="10" t="s">
        <v>8</v>
      </c>
      <c r="J13" s="10"/>
      <c r="K13" s="25"/>
      <c r="L13" s="46"/>
      <c r="M13" s="10"/>
      <c r="N13" s="28"/>
      <c r="O13" s="10"/>
      <c r="P13" s="11"/>
      <c r="R13" s="27"/>
      <c r="S13" s="10"/>
      <c r="T13" s="10"/>
      <c r="U13" s="10"/>
      <c r="V13" s="10"/>
      <c r="W13" s="10"/>
      <c r="X13" s="10"/>
      <c r="Y13" s="10"/>
      <c r="Z13" s="23"/>
      <c r="AB13" s="105">
        <f>AB12*PI()/180</f>
        <v>0.8877908128477823</v>
      </c>
      <c r="AD13" s="159" t="s">
        <v>16</v>
      </c>
      <c r="AE13" s="159"/>
      <c r="AF13" s="104" t="s">
        <v>18</v>
      </c>
    </row>
    <row r="14" spans="3:32" ht="15">
      <c r="C14" s="11"/>
      <c r="E14" s="24">
        <f>IF(OR(E15&lt;&gt;INT(E15),G15&lt;&gt;INT(G15),I15&lt;&gt;INT(I15)),"Solo acepta valores enteros para los grados, los minutos y los segundos",IF(OR(G15&lt;0,G15&gt;59,I15&lt;0,I15&gt;59),"Los minutos y los segundos deben estar comprendidos entre 0 y 59",IF(OR(AB13&gt;=PI(),$AB$13&lt;=0),"El ángulo debe ser mayor que 0º y menor que 180º","")))</f>
      </c>
      <c r="F14" s="24"/>
      <c r="J14" s="10"/>
      <c r="K14" s="10"/>
      <c r="L14" s="10"/>
      <c r="M14" s="10"/>
      <c r="N14" s="10"/>
      <c r="O14" s="10"/>
      <c r="P14" s="11"/>
      <c r="Q14" s="51" t="s">
        <v>46</v>
      </c>
      <c r="R14" s="54" t="s">
        <v>29</v>
      </c>
      <c r="S14" s="54"/>
      <c r="T14" s="54"/>
      <c r="U14" s="54"/>
      <c r="V14" s="54"/>
      <c r="W14" s="54"/>
      <c r="X14" s="54"/>
      <c r="Y14" s="55"/>
      <c r="Z14" s="23"/>
      <c r="AB14" s="103">
        <f>IF($A$15&lt;&gt;"A",ASIN($E$13*SIN($AB$13)/$E$11),0)</f>
        <v>1.3235875425584536</v>
      </c>
      <c r="AC14" s="103">
        <f>PI()-AB14</f>
        <v>1.8180051110313395</v>
      </c>
      <c r="AD14" s="108">
        <f>AB15+AB16/60+AB17/3600</f>
        <v>75.83583333333333</v>
      </c>
      <c r="AE14" s="106">
        <f>RADIANS(AD14)</f>
        <v>1.323584982660333</v>
      </c>
      <c r="AF14" s="107">
        <f>E13</f>
        <v>5</v>
      </c>
    </row>
    <row r="15" spans="1:32" ht="15.75" thickBot="1">
      <c r="A15" s="103" t="str">
        <f>IF(OR(AND(AB13&gt;PI()/2,E11&lt;=E13),AND(AB13&lt;PI()/2,E11&lt;E13*SIN(AB13)),AND($AB$13=PI()/2,$E$11&lt;=$E$13*SIN($AB$13)),$E$10&lt;&gt;"",$E$12&lt;&gt;"",$E$14&lt;&gt;""),"A",IF(AND(AB13&lt;PI()/2,E11&gt;E13*SIN(AB13),E11&lt;E13),"B","C"))</f>
        <v>B</v>
      </c>
      <c r="C15" s="11"/>
      <c r="D15" s="25" t="s">
        <v>44</v>
      </c>
      <c r="E15" s="47">
        <v>50</v>
      </c>
      <c r="F15" s="10" t="s">
        <v>0</v>
      </c>
      <c r="G15" s="38">
        <v>52</v>
      </c>
      <c r="H15" s="27" t="s">
        <v>3</v>
      </c>
      <c r="I15" s="38">
        <v>0</v>
      </c>
      <c r="J15" s="10" t="s">
        <v>4</v>
      </c>
      <c r="K15" s="28" t="s">
        <v>2</v>
      </c>
      <c r="L15" s="29">
        <f>IF(OR($E$14&lt;&gt;"",$E$12&lt;&gt;"",$E$10&lt;&gt;""),"",AB13)</f>
        <v>0.8877908128477823</v>
      </c>
      <c r="M15" s="10" t="s">
        <v>1</v>
      </c>
      <c r="N15" s="28"/>
      <c r="O15" s="10"/>
      <c r="P15" s="11"/>
      <c r="Q15" s="75" t="s">
        <v>12</v>
      </c>
      <c r="R15" s="57" t="s">
        <v>30</v>
      </c>
      <c r="S15" s="57"/>
      <c r="T15" s="57"/>
      <c r="U15" s="57"/>
      <c r="V15" s="57"/>
      <c r="W15" s="57"/>
      <c r="X15" s="57"/>
      <c r="Y15" s="60"/>
      <c r="Z15" s="23"/>
      <c r="AB15" s="103">
        <f>IF(INT(180*$AB$14/PI())&lt;0,0,INT(180*$AB$14/PI()))</f>
        <v>75</v>
      </c>
      <c r="AC15" s="103">
        <f>IF(AND(AB16=0,AB17=0),180-AB15,179-AB15)</f>
        <v>104</v>
      </c>
      <c r="AD15" s="159" t="s">
        <v>17</v>
      </c>
      <c r="AE15" s="159"/>
      <c r="AF15" s="104" t="s">
        <v>19</v>
      </c>
    </row>
    <row r="16" spans="3:32" ht="13.5" thickBot="1">
      <c r="C16" s="11"/>
      <c r="D16" s="10" t="s">
        <v>57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R16" s="10"/>
      <c r="S16" s="10"/>
      <c r="T16" s="10"/>
      <c r="U16" s="10"/>
      <c r="V16" s="10"/>
      <c r="W16" s="10"/>
      <c r="X16" s="10"/>
      <c r="Y16" s="10"/>
      <c r="Z16" s="23"/>
      <c r="AB16" s="103">
        <f>IF(INT((180*$AB$14/PI()-$AB$15)*60)&lt;0,0,INT((180*$AB$14/PI()-$AB$15)*60))</f>
        <v>50</v>
      </c>
      <c r="AC16" s="103">
        <f>IF(AB17=0,60-AB16,59-AB16)</f>
        <v>9</v>
      </c>
      <c r="AD16" s="108">
        <f>AB23+AB24/60+AB25/3600</f>
        <v>53.29722222222222</v>
      </c>
      <c r="AE16" s="106">
        <f>RADIANS(AD16)</f>
        <v>0.9302120099448666</v>
      </c>
      <c r="AF16" s="107">
        <f>AB26</f>
        <v>4.1344301524442235</v>
      </c>
    </row>
    <row r="17" spans="3:29" ht="15">
      <c r="C17" s="11"/>
      <c r="D17" s="139">
        <f>IF(OR($E$10&lt;&gt;"",$E$12&lt;&gt;"",$E$14&lt;&gt;"",$A$15="B"),"",IF(OR(AB13=PI()/2,AB14=PI()/2,AB13+AB14=PI()/2),"El triángulo es rectángulo",IF(AND(AB13&lt;PI()/2,AB14&lt;PI()/2,(AB13+AB14)&gt;PI()/2),"El triángulo es acutángulo","El triángulo es obtusángulo")))</f>
      </c>
      <c r="E17" s="160"/>
      <c r="F17" s="160"/>
      <c r="G17" s="160"/>
      <c r="H17" s="160"/>
      <c r="I17" s="141"/>
      <c r="J17" s="141"/>
      <c r="K17" s="141"/>
      <c r="L17" s="141"/>
      <c r="M17" s="141"/>
      <c r="N17" s="141"/>
      <c r="O17" s="10"/>
      <c r="P17" s="11"/>
      <c r="Q17" s="51" t="s">
        <v>47</v>
      </c>
      <c r="R17" s="54" t="s">
        <v>58</v>
      </c>
      <c r="S17" s="54"/>
      <c r="T17" s="54"/>
      <c r="U17" s="54"/>
      <c r="V17" s="54"/>
      <c r="W17" s="54"/>
      <c r="X17" s="54"/>
      <c r="Y17" s="55"/>
      <c r="Z17" s="23"/>
      <c r="AB17" s="103">
        <f>IF(INT(((180*$AB$14/PI()-$AB$15)*60-$AB$16)*60)&lt;0,0,INT(((180*$AB$14/PI()-$AB$15)*60-$AB$16)*60))</f>
        <v>9</v>
      </c>
      <c r="AC17" s="103">
        <f>IF(AB17=0,0,60-AB17)</f>
        <v>51</v>
      </c>
    </row>
    <row r="18" spans="3:32" ht="13.5" thickBot="1"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75" t="s">
        <v>12</v>
      </c>
      <c r="R18" s="57" t="s">
        <v>59</v>
      </c>
      <c r="S18" s="57"/>
      <c r="T18" s="57"/>
      <c r="U18" s="57"/>
      <c r="V18" s="57"/>
      <c r="W18" s="57"/>
      <c r="X18" s="57"/>
      <c r="Y18" s="60"/>
      <c r="Z18" s="23"/>
      <c r="AB18" s="103">
        <f>IF($A$15&lt;&gt;"A",SUM($AB$13,$AB$14),0)</f>
        <v>2.211378355406236</v>
      </c>
      <c r="AC18" s="103">
        <f>IF($A$15&lt;&gt;"A",SUM($AB$13,$AC$14),0)</f>
        <v>2.705795923879122</v>
      </c>
      <c r="AD18" s="159" t="s">
        <v>15</v>
      </c>
      <c r="AE18" s="159"/>
      <c r="AF18" s="104" t="s">
        <v>14</v>
      </c>
    </row>
    <row r="19" spans="3:32" ht="12.75">
      <c r="C19" s="1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14"/>
      <c r="Q19" s="35"/>
      <c r="R19" s="35"/>
      <c r="S19" s="35"/>
      <c r="T19" s="35"/>
      <c r="U19" s="35"/>
      <c r="V19" s="35"/>
      <c r="W19" s="35"/>
      <c r="X19" s="35"/>
      <c r="Y19" s="35"/>
      <c r="Z19" s="36"/>
      <c r="AB19" s="103">
        <f>IF(INT(180*$AB$18/PI())&lt;0,0,INT(180*$AB$18/PI()))</f>
        <v>126</v>
      </c>
      <c r="AC19" s="109">
        <f>IF(INT(180*$AC$18/PI())&lt;0,0,INT(180*$AC$18/PI()))</f>
        <v>155</v>
      </c>
      <c r="AD19" s="103">
        <f>AB12</f>
        <v>50.86666666666667</v>
      </c>
      <c r="AE19" s="106">
        <f>RADIANS(AD19)</f>
        <v>0.8877908128477823</v>
      </c>
      <c r="AF19" s="107">
        <f>E11</f>
        <v>4</v>
      </c>
    </row>
    <row r="20" spans="3:32" ht="12.75"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Z20" s="23"/>
      <c r="AB20" s="103">
        <f>IF(INT((180*$AB$18/PI()-$AB$19)*60)&lt;0,0,INT((180*$AB$18/PI()-$AB$19)*60))</f>
        <v>42</v>
      </c>
      <c r="AC20" s="103">
        <f>IF(INT((180*$AC$18/PI()-$AC$19)*60)&lt;0,0,INT((180*$AC$18/PI()-$AC$19)*60))</f>
        <v>1</v>
      </c>
      <c r="AD20" s="159" t="s">
        <v>16</v>
      </c>
      <c r="AE20" s="159"/>
      <c r="AF20" s="104" t="s">
        <v>18</v>
      </c>
    </row>
    <row r="21" spans="3:32" ht="12.75"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3"/>
      <c r="AB21" s="103">
        <f>IF(INT(((180*$AB$18/PI()-$AB$19)*60-$AB$20)*60)&lt;0,0,INT(((180*$AB$18/PI()-$AB$19)*60-$AB$20)*60))</f>
        <v>9</v>
      </c>
      <c r="AC21" s="103">
        <f>IF(AB21=0,0,60-AB21)</f>
        <v>51</v>
      </c>
      <c r="AD21" s="103">
        <f>AC15+AC16/60+AC17/3600</f>
        <v>104.16416666666667</v>
      </c>
      <c r="AE21" s="106">
        <f>RADIANS(AD21)</f>
        <v>1.8180076709294601</v>
      </c>
      <c r="AF21" s="107">
        <f>E13</f>
        <v>5</v>
      </c>
    </row>
    <row r="22" spans="3:32" ht="12.75"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4" t="str">
        <f>IF(OR($E$10&lt;&gt;"",$E$12&lt;&gt;"",$E$14&lt;&gt;"",$A$15="A"),"No hay triángulo"," ")</f>
        <v> </v>
      </c>
      <c r="T22" s="161"/>
      <c r="U22" s="161"/>
      <c r="V22" s="161"/>
      <c r="W22" s="161"/>
      <c r="X22" s="161"/>
      <c r="Y22" s="161"/>
      <c r="Z22" s="23"/>
      <c r="AB22" s="103">
        <f>IF($A$15&lt;&gt;"A",PI()-$AB$18)</f>
        <v>0.9302142981835573</v>
      </c>
      <c r="AC22" s="103">
        <f>IF($A$15&lt;&gt;"A",PI()-$AC$18)</f>
        <v>0.4357967297106713</v>
      </c>
      <c r="AD22" s="159" t="s">
        <v>17</v>
      </c>
      <c r="AE22" s="159"/>
      <c r="AF22" s="104" t="s">
        <v>19</v>
      </c>
    </row>
    <row r="23" spans="3:32" ht="12.75" customHeight="1"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S23" s="161"/>
      <c r="T23" s="161"/>
      <c r="U23" s="161"/>
      <c r="V23" s="161"/>
      <c r="W23" s="161"/>
      <c r="X23" s="161"/>
      <c r="Y23" s="161"/>
      <c r="Z23" s="23"/>
      <c r="AB23" s="103">
        <f>IF(INT(180*$AB$22/PI())&lt;0,0,INT(180*$AB$22/PI()))</f>
        <v>53</v>
      </c>
      <c r="AC23" s="103">
        <f>IF(INT(180*$AC$22/PI())&lt;0,0,INT(180*$AC$22/PI()))</f>
        <v>24</v>
      </c>
      <c r="AD23" s="103">
        <f>AC23+AC24/60+AC25/3600</f>
        <v>24.96944444444444</v>
      </c>
      <c r="AE23" s="106">
        <f>RADIANS(AD23)</f>
        <v>0.4357990179493618</v>
      </c>
      <c r="AF23" s="107">
        <f>AC26</f>
        <v>2.1768417092931927</v>
      </c>
    </row>
    <row r="24" spans="3:29" ht="12.75"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S24" s="161"/>
      <c r="T24" s="161"/>
      <c r="U24" s="161"/>
      <c r="V24" s="161"/>
      <c r="W24" s="161"/>
      <c r="X24" s="161"/>
      <c r="Y24" s="161"/>
      <c r="Z24" s="23"/>
      <c r="AB24" s="103">
        <f>IF(INT((180*$AB$22/PI()-$AB$23)*60)&lt;0,0,INT((180*$AB$22/PI()-$AB$23)*60))</f>
        <v>17</v>
      </c>
      <c r="AC24" s="103">
        <f>IF(INT((180*$AC$22/PI()-$AC$23)*60)&lt;0,0,INT((180*$AC$22/PI()-$AC$23)*60))</f>
        <v>58</v>
      </c>
    </row>
    <row r="25" spans="3:29" ht="12.75"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X25" s="32"/>
      <c r="Y25" s="10"/>
      <c r="Z25" s="23"/>
      <c r="AB25" s="103">
        <f>IF(INT(((180*$AB$22/PI()-$AB$23)*60-$AB$24)*60)&lt;0,0,INT(((180*$AB$22/PI()-$AB$23)*60-$AB$24)*60))</f>
        <v>50</v>
      </c>
      <c r="AC25" s="103">
        <f>IF(AB25=0,0,60-AB25)</f>
        <v>10</v>
      </c>
    </row>
    <row r="26" spans="3:29" ht="12.75"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3"/>
      <c r="AB26" s="103">
        <f>E11*SIN(AB22)/SIN(AB13)</f>
        <v>4.1344301524442235</v>
      </c>
      <c r="AC26" s="103">
        <f>E11*SIN(AC22)/SIN(AB13)</f>
        <v>2.1768417092931927</v>
      </c>
    </row>
    <row r="27" spans="3:26" ht="12.75"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3"/>
    </row>
    <row r="28" spans="3:26" ht="12.75"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3"/>
    </row>
    <row r="29" spans="3:26" ht="123.75" customHeight="1">
      <c r="C29" s="1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</row>
    <row r="31" ht="12.75">
      <c r="X31" s="74"/>
    </row>
  </sheetData>
  <sheetProtection sheet="1" objects="1" scenarios="1"/>
  <mergeCells count="14">
    <mergeCell ref="C2:Z4"/>
    <mergeCell ref="AD20:AE20"/>
    <mergeCell ref="AD22:AE22"/>
    <mergeCell ref="AD11:AE11"/>
    <mergeCell ref="AD13:AE13"/>
    <mergeCell ref="AD15:AE15"/>
    <mergeCell ref="AD18:AE18"/>
    <mergeCell ref="D17:N17"/>
    <mergeCell ref="S22:Y24"/>
    <mergeCell ref="E13:F13"/>
    <mergeCell ref="E11:F11"/>
    <mergeCell ref="P7:Z7"/>
    <mergeCell ref="C7:O7"/>
    <mergeCell ref="T9:V9"/>
  </mergeCells>
  <conditionalFormatting sqref="S22:Y24">
    <cfRule type="expression" priority="1" dxfId="1" stopIfTrue="1">
      <formula>S22&lt;&gt;" "</formula>
    </cfRule>
  </conditionalFormatting>
  <conditionalFormatting sqref="T9:V9">
    <cfRule type="expression" priority="2" dxfId="5" stopIfTrue="1">
      <formula>$A$15="B"</formula>
    </cfRule>
  </conditionalFormatting>
  <conditionalFormatting sqref="D17">
    <cfRule type="expression" priority="3" dxfId="3" stopIfTrue="1">
      <formula>D17&lt;&gt;""</formula>
    </cfRule>
  </conditionalFormatting>
  <printOptions/>
  <pageMargins left="0.25" right="0.2" top="0.27" bottom="0.24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mgprieto</cp:lastModifiedBy>
  <cp:lastPrinted>2008-03-08T00:00:36Z</cp:lastPrinted>
  <dcterms:created xsi:type="dcterms:W3CDTF">2007-10-22T15:45:10Z</dcterms:created>
  <dcterms:modified xsi:type="dcterms:W3CDTF">2008-05-07T11:06:32Z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